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rny\Documents\2017\Rozbory\04_2017\"/>
    </mc:Choice>
  </mc:AlternateContent>
  <bookViews>
    <workbookView xWindow="0" yWindow="9735" windowWidth="20955" windowHeight="9975"/>
  </bookViews>
  <sheets>
    <sheet name="Doplň. ukaz. 4_2017 " sheetId="1" r:id="rId1"/>
    <sheet name="Město_příjmy" sheetId="2" r:id="rId2"/>
    <sheet name="Město_výdaje " sheetId="3" r:id="rId3"/>
    <sheet name="§6409 5901 -Rezerva 2016 OEK" sheetId="4" r:id="rId4"/>
    <sheet name="Položka 8115-Financování" sheetId="6" r:id="rId5"/>
  </sheets>
  <calcPr calcId="152511"/>
</workbook>
</file>

<file path=xl/calcChain.xml><?xml version="1.0" encoding="utf-8"?>
<calcChain xmlns="http://schemas.openxmlformats.org/spreadsheetml/2006/main">
  <c r="D26" i="6" l="1"/>
  <c r="D8" i="6"/>
  <c r="D12" i="6" s="1"/>
  <c r="C8" i="6"/>
  <c r="C12" i="6" s="1"/>
  <c r="C14" i="6" s="1"/>
  <c r="C17" i="6" s="1"/>
  <c r="C11" i="4"/>
  <c r="C13" i="4" s="1"/>
  <c r="C21" i="4" s="1"/>
  <c r="D14" i="6" l="1"/>
  <c r="F12" i="6"/>
  <c r="F8" i="6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47" i="3"/>
  <c r="G246" i="3"/>
  <c r="G245" i="3"/>
  <c r="G244" i="3"/>
  <c r="G243" i="3"/>
  <c r="G242" i="3"/>
  <c r="G231" i="3"/>
  <c r="G221" i="3"/>
  <c r="G220" i="3"/>
  <c r="G219" i="3"/>
  <c r="G218" i="3"/>
  <c r="G198" i="3"/>
  <c r="G197" i="3"/>
  <c r="G196" i="3"/>
  <c r="G195" i="3"/>
  <c r="G194" i="3"/>
  <c r="G193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F14" i="6" l="1"/>
  <c r="D17" i="6"/>
  <c r="F17" i="6" s="1"/>
  <c r="H384" i="2"/>
  <c r="H383" i="2"/>
  <c r="H382" i="2"/>
  <c r="H381" i="2"/>
  <c r="H380" i="2"/>
  <c r="H379" i="2"/>
  <c r="H346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48" i="2"/>
  <c r="H247" i="2"/>
  <c r="H246" i="2"/>
  <c r="H245" i="2"/>
  <c r="H244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41" i="2"/>
  <c r="H35" i="2"/>
  <c r="G175" i="2" l="1"/>
  <c r="E15" i="1" l="1"/>
  <c r="D271" i="3" l="1"/>
  <c r="E115" i="3"/>
  <c r="G115" i="3" s="1"/>
  <c r="D115" i="3"/>
  <c r="F61" i="3"/>
  <c r="E61" i="3"/>
  <c r="D61" i="3"/>
  <c r="F279" i="3"/>
  <c r="D279" i="3"/>
  <c r="G277" i="3"/>
  <c r="F249" i="3"/>
  <c r="G249" i="3" s="1"/>
  <c r="E249" i="3"/>
  <c r="D249" i="3"/>
  <c r="F234" i="3"/>
  <c r="E234" i="3"/>
  <c r="D234" i="3"/>
  <c r="G232" i="3"/>
  <c r="F223" i="3"/>
  <c r="E223" i="3"/>
  <c r="D223" i="3"/>
  <c r="F202" i="3"/>
  <c r="G202" i="3" s="1"/>
  <c r="E202" i="3"/>
  <c r="D202" i="3"/>
  <c r="G200" i="3"/>
  <c r="G199" i="3"/>
  <c r="F181" i="3"/>
  <c r="E181" i="3"/>
  <c r="D181" i="3"/>
  <c r="F149" i="3"/>
  <c r="D149" i="3"/>
  <c r="G147" i="3"/>
  <c r="F89" i="3"/>
  <c r="E89" i="3"/>
  <c r="D89" i="3"/>
  <c r="F58" i="3"/>
  <c r="E58" i="3"/>
  <c r="D58" i="3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6" i="2"/>
  <c r="H37" i="2"/>
  <c r="H38" i="2"/>
  <c r="H39" i="2"/>
  <c r="H40" i="2"/>
  <c r="H42" i="2"/>
  <c r="E44" i="2"/>
  <c r="F44" i="2"/>
  <c r="G44" i="2"/>
  <c r="E89" i="2"/>
  <c r="F89" i="2"/>
  <c r="G89" i="2"/>
  <c r="E144" i="2"/>
  <c r="F144" i="2"/>
  <c r="G144" i="2"/>
  <c r="H144" i="2" s="1"/>
  <c r="H155" i="2"/>
  <c r="E175" i="2"/>
  <c r="F175" i="2"/>
  <c r="H175" i="2" s="1"/>
  <c r="E201" i="2"/>
  <c r="F201" i="2"/>
  <c r="G201" i="2"/>
  <c r="H211" i="2"/>
  <c r="H212" i="2"/>
  <c r="H213" i="2"/>
  <c r="E230" i="2"/>
  <c r="F230" i="2"/>
  <c r="G230" i="2"/>
  <c r="H230" i="2" s="1"/>
  <c r="E250" i="2"/>
  <c r="F250" i="2"/>
  <c r="G250" i="2"/>
  <c r="E286" i="2"/>
  <c r="F286" i="2"/>
  <c r="G286" i="2"/>
  <c r="E335" i="2"/>
  <c r="F335" i="2"/>
  <c r="G335" i="2"/>
  <c r="E349" i="2"/>
  <c r="F349" i="2"/>
  <c r="G349" i="2"/>
  <c r="E385" i="2"/>
  <c r="F385" i="2"/>
  <c r="G385" i="2"/>
  <c r="E390" i="2"/>
  <c r="E393" i="2"/>
  <c r="E399" i="2"/>
  <c r="E405" i="2"/>
  <c r="F405" i="2"/>
  <c r="G405" i="2"/>
  <c r="H405" i="2"/>
  <c r="E406" i="2"/>
  <c r="F406" i="2"/>
  <c r="G406" i="2"/>
  <c r="E407" i="2"/>
  <c r="F407" i="2"/>
  <c r="G407" i="2"/>
  <c r="H407" i="2"/>
  <c r="E408" i="2"/>
  <c r="F408" i="2"/>
  <c r="G408" i="2"/>
  <c r="H408" i="2"/>
  <c r="E411" i="2"/>
  <c r="F411" i="2"/>
  <c r="G411" i="2"/>
  <c r="H411" i="2"/>
  <c r="E412" i="2"/>
  <c r="F412" i="2"/>
  <c r="G412" i="2"/>
  <c r="H412" i="2"/>
  <c r="E413" i="2"/>
  <c r="F413" i="2"/>
  <c r="G413" i="2"/>
  <c r="H413" i="2"/>
  <c r="E414" i="2"/>
  <c r="F414" i="2"/>
  <c r="G414" i="2"/>
  <c r="H414" i="2"/>
  <c r="E417" i="2"/>
  <c r="E420" i="2" s="1"/>
  <c r="F417" i="2"/>
  <c r="F420" i="2" s="1"/>
  <c r="G417" i="2"/>
  <c r="G420" i="2" s="1"/>
  <c r="H417" i="2"/>
  <c r="H420" i="2" s="1"/>
  <c r="E418" i="2"/>
  <c r="F418" i="2"/>
  <c r="G418" i="2"/>
  <c r="H418" i="2"/>
  <c r="D19" i="1"/>
  <c r="C19" i="1"/>
  <c r="F18" i="1"/>
  <c r="E19" i="1"/>
  <c r="D15" i="1"/>
  <c r="C15" i="1"/>
  <c r="F14" i="1"/>
  <c r="F13" i="1"/>
  <c r="F12" i="1"/>
  <c r="F11" i="1"/>
  <c r="H385" i="2" l="1"/>
  <c r="H286" i="2"/>
  <c r="G223" i="3"/>
  <c r="G61" i="3"/>
  <c r="G181" i="3"/>
  <c r="G234" i="3"/>
  <c r="G89" i="3"/>
  <c r="H201" i="2"/>
  <c r="H335" i="2"/>
  <c r="H349" i="2"/>
  <c r="H44" i="2"/>
  <c r="H89" i="2"/>
  <c r="H250" i="2"/>
  <c r="D285" i="3"/>
  <c r="F285" i="3"/>
  <c r="E149" i="3"/>
  <c r="G149" i="3" s="1"/>
  <c r="E279" i="3"/>
  <c r="G279" i="3" s="1"/>
  <c r="G58" i="3"/>
  <c r="H406" i="2"/>
  <c r="G360" i="2"/>
  <c r="G391" i="2" s="1"/>
  <c r="E360" i="2"/>
  <c r="E391" i="2" s="1"/>
  <c r="F360" i="2"/>
  <c r="F19" i="1"/>
  <c r="F15" i="1"/>
  <c r="F17" i="1"/>
  <c r="F391" i="2" l="1"/>
  <c r="H391" i="2" s="1"/>
  <c r="H360" i="2"/>
  <c r="H410" i="2" s="1"/>
  <c r="E285" i="3"/>
  <c r="G285" i="3" s="1"/>
  <c r="G410" i="2"/>
  <c r="F410" i="2"/>
  <c r="E410" i="2"/>
</calcChain>
</file>

<file path=xl/sharedStrings.xml><?xml version="1.0" encoding="utf-8"?>
<sst xmlns="http://schemas.openxmlformats.org/spreadsheetml/2006/main" count="829" uniqueCount="510">
  <si>
    <t>Kraj: Jihomoravský</t>
  </si>
  <si>
    <t>Okres: Břeclav</t>
  </si>
  <si>
    <t>Město: Břeclav</t>
  </si>
  <si>
    <t>v tis. Kč</t>
  </si>
  <si>
    <t>TEXT</t>
  </si>
  <si>
    <t>Rozpočet schválený</t>
  </si>
  <si>
    <t>Rozpočet upravený</t>
  </si>
  <si>
    <t>Skutečnost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</si>
  <si>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</si>
  <si>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</si>
  <si>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</si>
  <si>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</si>
  <si>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</si>
  <si>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</si>
  <si>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</si>
  <si>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</si>
  <si>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</si>
  <si>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</si>
  <si>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</si>
  <si>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</si>
  <si>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</si>
  <si>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</si>
  <si>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</si>
  <si>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</si>
  <si>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>Dotace</t>
  </si>
  <si>
    <t>Kapitálové příjmy</t>
  </si>
  <si>
    <t xml:space="preserve">     Sankční poplatky</t>
  </si>
  <si>
    <t xml:space="preserve">     Pronájmy</t>
  </si>
  <si>
    <t>Nedaňové příjmy</t>
  </si>
  <si>
    <t xml:space="preserve">   </t>
  </si>
  <si>
    <t xml:space="preserve">     Správní poplatky</t>
  </si>
  <si>
    <t xml:space="preserve">     Místní poplatky</t>
  </si>
  <si>
    <t xml:space="preserve">     Sdílené daně</t>
  </si>
  <si>
    <t>Daňové příjmy</t>
  </si>
  <si>
    <t>Nedostatek zdrojů</t>
  </si>
  <si>
    <t>dan</t>
  </si>
  <si>
    <t>Běžné příjmy</t>
  </si>
  <si>
    <t>příjmy celkem + financování celkem = výdaje celkem</t>
  </si>
  <si>
    <t xml:space="preserve">Kontrolní součet </t>
  </si>
  <si>
    <t>dotace</t>
  </si>
  <si>
    <t>Třída 8 - Financování  celkem se nerozpočtuje a neúčtuje - automatizovaný výčet.</t>
  </si>
  <si>
    <t>FINANCOVÁNÍ CELKEM</t>
  </si>
  <si>
    <t>Oper. z peněž. účtů org. nemající charakter příjmů a výdajů vlád. sektoru</t>
  </si>
  <si>
    <t>Nepřevedené částky vyrovnávající schodek</t>
  </si>
  <si>
    <t>Nerealizované kurzové rozdíly</t>
  </si>
  <si>
    <t xml:space="preserve">Uhrazené splátky dlouhodobě přijatých půjček </t>
  </si>
  <si>
    <t>Dlouhodobě přijaté půjčené prostředky</t>
  </si>
  <si>
    <t>Změna stavu krátkodobých peněžních prostředků na BÚ</t>
  </si>
  <si>
    <t>TŘÍDA 8 -  FINANCOVÁNÍ</t>
  </si>
  <si>
    <t>1-4/2016</t>
  </si>
  <si>
    <t>upravený</t>
  </si>
  <si>
    <t>schválený</t>
  </si>
  <si>
    <t>%</t>
  </si>
  <si>
    <t>Rozpočet</t>
  </si>
  <si>
    <t>Text</t>
  </si>
  <si>
    <t>Položka</t>
  </si>
  <si>
    <t>Paragraf</t>
  </si>
  <si>
    <t>ORJ</t>
  </si>
  <si>
    <t>PŘÍJMY MĚSTA CELKEM</t>
  </si>
  <si>
    <t>PŘÍJMY ORJ 8888 CELKEM</t>
  </si>
  <si>
    <t>trezorem a připsaný na účet 1. den následujícího měsíce.</t>
  </si>
  <si>
    <t xml:space="preserve">příjem pokladny poslední den v měsíci, odvedený nočním </t>
  </si>
  <si>
    <t>Ostatní nedaňové příjmy jinde nezařazené.</t>
  </si>
  <si>
    <t>PŘÍJMY ORJ 120 CELKEM</t>
  </si>
  <si>
    <t>Příjmy z úroků (část)</t>
  </si>
  <si>
    <t xml:space="preserve">Příjmy z prodeje pozemků </t>
  </si>
  <si>
    <t>Ostatní nedaňové příjmy jinde nezařazené</t>
  </si>
  <si>
    <t>Neidentifikované příjmy - komunální služby a rozvoj</t>
  </si>
  <si>
    <t xml:space="preserve">Přijaté nekapitálové příspěvky </t>
  </si>
  <si>
    <t>Příjmy z pronájmu pozemků - územní rozvoj</t>
  </si>
  <si>
    <t>Příjmy z pronájmu ost.nem. - TEPLO s.r.o.</t>
  </si>
  <si>
    <t>Přijaté pojistné náhrady - nebytové hospodářství</t>
  </si>
  <si>
    <t>Příjmy z prodeje krátkodob. a drob. majetku - nebytové hospodářství</t>
  </si>
  <si>
    <t>Příjmy z pronájmu movitých věcí-nebytové hospodářství</t>
  </si>
  <si>
    <t>Ost. nedaň. příjmy jinde nezařaz.-byt. hospodář.</t>
  </si>
  <si>
    <t>Přijaté pojistné náhrady</t>
  </si>
  <si>
    <t>Správní poplatky</t>
  </si>
  <si>
    <t xml:space="preserve">ODBOR MAJETKOVÝ </t>
  </si>
  <si>
    <t>PŘÍJMY ORJ 110 CELKEM</t>
  </si>
  <si>
    <t>Převody z ostatních vlastních fondů</t>
  </si>
  <si>
    <t xml:space="preserve">Ostatní nedaňové příjmy j. n. </t>
  </si>
  <si>
    <t>Kursové rozdíly v příjmech</t>
  </si>
  <si>
    <t xml:space="preserve">Přijaté nekapítálové příspěvky a náhrady </t>
  </si>
  <si>
    <t xml:space="preserve">Neinv. přijaté dotace ze SR - přísp. na výkon stát. správy </t>
  </si>
  <si>
    <t>Daň z nemovitostí</t>
  </si>
  <si>
    <t xml:space="preserve">Správní poplatky </t>
  </si>
  <si>
    <t>Místní poplatek za užívání veřejného prostranství</t>
  </si>
  <si>
    <t>Místní poplatek za lázeňský a rekreační pobyt</t>
  </si>
  <si>
    <t>Místní poplatek ze psa</t>
  </si>
  <si>
    <t>Místní poplatek za komunální odpad (do r. 2011 pol. 1337)</t>
  </si>
  <si>
    <t>Daň z přidané hodnoty</t>
  </si>
  <si>
    <t>Daň z příjmu právnických osob za obce</t>
  </si>
  <si>
    <t>Daň z příjmu právnických osob</t>
  </si>
  <si>
    <t>Daň z příjmu fyz. osob podle zvl. sazby</t>
  </si>
  <si>
    <t>Daň z příjmu fyz. osob ze samostat. výděl. činnosti</t>
  </si>
  <si>
    <t>Daň z příjmu fyz. osob ze závislé činnosti a funkč. pož.</t>
  </si>
  <si>
    <t>ODBOR EKONOMICKÝ</t>
  </si>
  <si>
    <t>PŘÍJMY ORJ 100 CELKEM</t>
  </si>
  <si>
    <t>Přijaté příspěvky na investice</t>
  </si>
  <si>
    <t>Ostatní inv.přijaté transfery ze SR</t>
  </si>
  <si>
    <t>ODBOR STAVEBNÍHO ŘÁDU A OBECNÍHO ŽIVNOSTEN. ÚŘADU</t>
  </si>
  <si>
    <t>PŘÍJMY ORJ 90 CELKEM</t>
  </si>
  <si>
    <t>Příjmy z poskytovaných služeb -  Městská policie - PCO</t>
  </si>
  <si>
    <t>;</t>
  </si>
  <si>
    <t>Příjmy z poskytování služeb a výrobků - Ostat. zál. pozem. komunikací</t>
  </si>
  <si>
    <t>Příjmy z poskytovaných služeb - Ost. zál. pozemních komunikací-parkov.</t>
  </si>
  <si>
    <t>Neinv. přij. dot. od krajů - Projekty prevence kriminality</t>
  </si>
  <si>
    <t>Neinv. příjaté dotace od obcí - veřejnoprávní smlouvy</t>
  </si>
  <si>
    <t>Ostat. neinv. přij. transfery ze státního rozpočtu - Domovníci</t>
  </si>
  <si>
    <t>MĚSTSKÁ POLICIE</t>
  </si>
  <si>
    <t>PŘÍJMY ORJ 80 CELKEM</t>
  </si>
  <si>
    <t>Přijaté nekapitálové příspěvky jinde nezařaz.-ostat. záležitosti v dopravě</t>
  </si>
  <si>
    <t>Neinvestiční přijaté transfery od krajů - ztráta z poskyt. žákovského jízd.</t>
  </si>
  <si>
    <t>Neinvestiční přijaté transfery od obcí - veřejnopráv. sml. - přestupky</t>
  </si>
  <si>
    <t>Ost. odvody z vybraných činností a služeb jinde neuvedené</t>
  </si>
  <si>
    <t>Příjmy za zkoušky z odborné způsobilosti (řidičská oprávnění)</t>
  </si>
  <si>
    <t>ODBOR SPRÁVNÍCH VĚCÍ A DOPRAVY</t>
  </si>
  <si>
    <t>PŘÍJMY ORJ 60 CELKEM</t>
  </si>
  <si>
    <t xml:space="preserve">Příjmy z pronájmu ostat. nemovit. a jejich částí - Útulek Bulhary </t>
  </si>
  <si>
    <t>Poplatky za odnětí pozemku z lesního půd. fondu</t>
  </si>
  <si>
    <t>Odvody za odnětí zemědělské půdy</t>
  </si>
  <si>
    <t>Poplatek za uložení odpadů</t>
  </si>
  <si>
    <t>Poplatek za vypouštění škodlivých látek do ovzduší</t>
  </si>
  <si>
    <t>ODBOR ŽIVOTNÍHO PROSTŘEDÍ</t>
  </si>
  <si>
    <t>PŘÍJMY ORJ 50 CELKEM</t>
  </si>
  <si>
    <t>Ostatní přijaté vratky transferů - fin. vypořádání minulých let</t>
  </si>
  <si>
    <t>Přijaté sankční poplatky od jiných subjektů</t>
  </si>
  <si>
    <t>Přijaté nekapitálové příspěvky a náhrady - ostat. zál. soc. věcí</t>
  </si>
  <si>
    <t>Odvody příspěvkových organizací - Domov seniorů Břeclav</t>
  </si>
  <si>
    <t xml:space="preserve">Příjmy z poskyt. služeb - ref. mzdy </t>
  </si>
  <si>
    <t>Příjmy z poskytování služeb a výrobků</t>
  </si>
  <si>
    <t>Ostatní přijaté vratky transferů-ost. soc. péče a pomoc  ost. skup.</t>
  </si>
  <si>
    <t>Sociál. péče a pomoc přistěhovalcům a etnikům - přijaté náhrady</t>
  </si>
  <si>
    <t>Přijaté nekapitálové příspěvky-ost. soc. péče a pomoc dětem</t>
  </si>
  <si>
    <t>Ostatní přijaté vratky transferů - ost. soc. péče a pomoc dět.</t>
  </si>
  <si>
    <t>Ostatní příjaté vratky transferů-příspěvek na péči</t>
  </si>
  <si>
    <t>Ostatní přijaté vratky transferů-ost. dávky sociální pomoci</t>
  </si>
  <si>
    <t>Ostatní přijaté vratky transferů-příspěvek na živobytí</t>
  </si>
  <si>
    <t>Přijaté nekapitálové příspěvky a náhrady - Ost. zál. kultury, církví ...</t>
  </si>
  <si>
    <t>Příjmy z pronájmu movitých věcí - Ostat. zál. kultury, církví a sděl. prostř.</t>
  </si>
  <si>
    <t>Příjmy z pronájmu movitých věcí - Kino Koruna</t>
  </si>
  <si>
    <t>Příjmy z pronájmu ost. nemovit. a jejich částí - Kino Koruna</t>
  </si>
  <si>
    <t>Ostatní příjmy z vlastní činnosti - Základní školy</t>
  </si>
  <si>
    <t xml:space="preserve">Ost. neinvest.přij. transfery ze SR-JMK-Domov seniorů Břeclav </t>
  </si>
  <si>
    <t>Ost. neinv. přij. transfery od krajů - komunitní plánování</t>
  </si>
  <si>
    <t xml:space="preserve">Ost. neinvest.přij. transfery ze SR-Výkon pěstounské péče </t>
  </si>
  <si>
    <t>Splátky půjčených prostředků od PO (DS Břeclav)</t>
  </si>
  <si>
    <t>ODBOR SOCIÁLNÍCH VĚCÍ</t>
  </si>
  <si>
    <t>PŘÍJMY ORJ 30 CELKEM</t>
  </si>
  <si>
    <t>Ostatní činnosti j. n. - neidentifikované příjmy</t>
  </si>
  <si>
    <t>Ostatní nedaňové příjmy - vnitřní správa</t>
  </si>
  <si>
    <t>Příjmy z prodeje krátk. a drob. dlouhodobého majetku</t>
  </si>
  <si>
    <t>Příjmy z pronájmu movitých věcí -vnitřní správa</t>
  </si>
  <si>
    <t>Přijaté příspěvky na poříz. dlouhodob. maj. - požární vozidlo</t>
  </si>
  <si>
    <t>Přijaté pojistné náhrady - požární ochrana</t>
  </si>
  <si>
    <t>Příjmy z poskyt. služeb - Požární ochrana</t>
  </si>
  <si>
    <t>Příjmy z poskyt. služeb - rozhlas a televize</t>
  </si>
  <si>
    <t xml:space="preserve">Investič. příj. transfery od krajů </t>
  </si>
  <si>
    <t xml:space="preserve">Ost. investič. přij. transfery ze SR - </t>
  </si>
  <si>
    <t xml:space="preserve">Investiční přijaté transfery ze SR </t>
  </si>
  <si>
    <t>Neinvestič. přij. transfery od krajů -  Akceschopnost JSDH</t>
  </si>
  <si>
    <t xml:space="preserve">Převody z ostatních vlastních fondů </t>
  </si>
  <si>
    <t>Ostat. neinv. přij. transfery ze SR - Aktiv. pol. zam. ze SR a EU</t>
  </si>
  <si>
    <t>Neinvestič. přij. transfery ze SR - Výkon sociální práce</t>
  </si>
  <si>
    <t>Neinvestič. přij. transfery ze SR - Sociálně-právní ochrana dětí</t>
  </si>
  <si>
    <t>Neinvestič. přij. transf. ze SR - volby do Evropského parlamentu</t>
  </si>
  <si>
    <t>Neinvestič. přij. transf. ze SR-volby do zastupitelstev ÚSC</t>
  </si>
  <si>
    <t>Neinvestič. přij. transf. ze SR-volby do Parlamentu ČR</t>
  </si>
  <si>
    <t>Neinvestič. přij. transf. ze SR - volby prezidenta ČR</t>
  </si>
  <si>
    <t>Splátky půjček ze sociálního fondu</t>
  </si>
  <si>
    <t>ODBOR KANCELÁŘE TAJEMNÍKA</t>
  </si>
  <si>
    <t>PŘÍJMY ORJ 20 CELKEM</t>
  </si>
  <si>
    <t xml:space="preserve">Ostat. příjmy z fin. vypořádání min. let - Vratka </t>
  </si>
  <si>
    <t>Přijaté neinvestič. dary - využívání a zneškodňování komun. odpadů</t>
  </si>
  <si>
    <t>Příjmy z poskyt. služeb a výrobků - ostat. zál.  bydlení, kom. sl. a rozv.</t>
  </si>
  <si>
    <t>Přijaté příspěvky na poříz. dlouhodobého majetku - územní plánování</t>
  </si>
  <si>
    <t>Přijaté neinvestiční dary - sportovní zařízení v majetku obce</t>
  </si>
  <si>
    <t>Přijaté nekapitálové příspěvky a náhrady</t>
  </si>
  <si>
    <t>Přijaté pojistné náhrady - veřejné osvětlení</t>
  </si>
  <si>
    <t xml:space="preserve">Přijaté dary na pořízení dlouhodobého maj. </t>
  </si>
  <si>
    <t>Ostatní nedaň. příjmy jinde nezařazené</t>
  </si>
  <si>
    <t>Přijaté nekapítál. přísp. a náhrady - ostatní záležit. pozem. komunikací</t>
  </si>
  <si>
    <t>Přijaté neinvestiční dary - ostatní záležit. pozem. komunikací</t>
  </si>
  <si>
    <t>Přijaté nekapitál. přísp. a náhrady - silnice</t>
  </si>
  <si>
    <t>Přijaté pojistné náhrady - doprava</t>
  </si>
  <si>
    <t xml:space="preserve">Investič. přij. transf. od mezinárod. instit. </t>
  </si>
  <si>
    <t xml:space="preserve">Investič. přij. transf. od regionál. rad </t>
  </si>
  <si>
    <t xml:space="preserve">Investiční přijaté transfery od krajů </t>
  </si>
  <si>
    <t>Investiční přijaté transfery od krajů</t>
  </si>
  <si>
    <t>Investič. přij. transf. od krajů</t>
  </si>
  <si>
    <t>Ostat. investič. přij. transf. ze SR</t>
  </si>
  <si>
    <t xml:space="preserve">Ostat. investič. přij. transf. ze SR </t>
  </si>
  <si>
    <t xml:space="preserve">Inv. přij. transfery ze stát. fondů </t>
  </si>
  <si>
    <t>Neinv. přij. transf. od mezinár. institucí</t>
  </si>
  <si>
    <t>Neinv. přij.transf. ze SF</t>
  </si>
  <si>
    <t xml:space="preserve">Ostat. neinv. přij. transfery ze SR </t>
  </si>
  <si>
    <t>Splátky půjčených prostředků - SOJM</t>
  </si>
  <si>
    <t xml:space="preserve">ODBOR ROZVOJE  A SPRÁVY              </t>
  </si>
  <si>
    <t>Město Břeclav</t>
  </si>
  <si>
    <t xml:space="preserve">Město Břeclav </t>
  </si>
  <si>
    <t xml:space="preserve">% </t>
  </si>
  <si>
    <t>čerpání</t>
  </si>
  <si>
    <t xml:space="preserve">ODBOR ROZVOJE A SPRÁVY             </t>
  </si>
  <si>
    <t>Objemy jsou vyčísleny včetně příslušných sledovaných akcí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</si>
  <si>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</si>
  <si>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</si>
  <si>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</si>
  <si>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</si>
  <si>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</si>
  <si>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</si>
  <si>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</si>
  <si>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</si>
  <si>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>Úpravy vodohosp. významných a vodárenských toků</t>
  </si>
  <si>
    <t xml:space="preserve">Předškolní zařízení </t>
  </si>
  <si>
    <t>Základní školy</t>
  </si>
  <si>
    <t>Základní umělecké školy</t>
  </si>
  <si>
    <t>Kina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</si>
  <si>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</si>
  <si>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</si>
  <si>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</si>
  <si>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</si>
  <si>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Sportovní zařízení v majetku obce</t>
  </si>
  <si>
    <t>Využití volného času dětí a mládeže - hřiště</t>
  </si>
  <si>
    <t>Bytové hospodářství</t>
  </si>
  <si>
    <t>Nebytové hospodářství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</si>
  <si>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</si>
  <si>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</si>
  <si>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</si>
  <si>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</si>
  <si>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</si>
  <si>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</si>
  <si>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ostatních odpadů</t>
  </si>
  <si>
    <t>Monitoring půdy a podzemní vody</t>
  </si>
  <si>
    <t>Protierozní, protilavinová a protipožární ochrana</t>
  </si>
  <si>
    <t>Péče o vzhled obcí a veřejnou zeleň</t>
  </si>
  <si>
    <t xml:space="preserve">Ostat. soc. péče a pomoc ostat. skup. obyvatelstva - Prevence kriminality </t>
  </si>
  <si>
    <t>Domovy pro os. se zdr. post. a domovy se zvl. režimem</t>
  </si>
  <si>
    <t>Azylové domy</t>
  </si>
  <si>
    <t>Bezpečnost a veřejný pořádek</t>
  </si>
  <si>
    <t>Ostat. fin. operace - úhrady sankcí jiným rozpočtům</t>
  </si>
  <si>
    <t>Projektová a manažerská příprava na vybrané investiční akce</t>
  </si>
  <si>
    <t xml:space="preserve">          z toho dotace se SR</t>
  </si>
  <si>
    <t>VÝDAJE ORJ 20 CELKEM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</si>
  <si>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</si>
  <si>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</si>
  <si>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</si>
  <si>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</si>
  <si>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</si>
  <si>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</si>
  <si>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</si>
  <si>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</si>
  <si>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</si>
  <si>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</si>
  <si>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</si>
  <si>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</si>
  <si>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30+31</t>
  </si>
  <si>
    <t>Činnosti místní správy</t>
  </si>
  <si>
    <t xml:space="preserve">Finanční vypořádání minulých let </t>
  </si>
  <si>
    <t>VÝDAJE ORJ 30 + 31  CELKEM</t>
  </si>
  <si>
    <t xml:space="preserve">Předškolní zařízení  - mateřské školy              </t>
  </si>
  <si>
    <t xml:space="preserve">Základní školy                        </t>
  </si>
  <si>
    <t xml:space="preserve">Speciální ZŠ </t>
  </si>
  <si>
    <t xml:space="preserve">Střední odborné školy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</si>
  <si>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</si>
  <si>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</si>
  <si>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</si>
  <si>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</si>
  <si>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</si>
  <si>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</si>
  <si>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</si>
  <si>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</si>
  <si>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</si>
  <si>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</si>
  <si>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</si>
  <si>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</si>
  <si>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Dávky a odškodnění válečným veteránům a perzek. osobám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</si>
  <si>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</si>
  <si>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</si>
  <si>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</si>
  <si>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</si>
  <si>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</si>
  <si>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</si>
  <si>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</si>
  <si>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Raná péče a soc. aktivizační sl. pro rodiny s dětmi</t>
  </si>
  <si>
    <t xml:space="preserve">Zvláštní zařízení soc. péče - azylový dům </t>
  </si>
  <si>
    <t>Komunit. plán. v oblasti soc.služeb, lék. vyšetř., znal. pos., tlumočníci</t>
  </si>
  <si>
    <t>Finanční vypořádání min. let - vratky poskytnutých transferů</t>
  </si>
  <si>
    <t>Ostatní činnosti jinde nezařazené - ostat. neivestiční výdaje</t>
  </si>
  <si>
    <t>Mezinárodní spolupráce (jinde nezařazená)</t>
  </si>
  <si>
    <t>Ostatní činnosti j. n. - nespecifikovaná rezerva</t>
  </si>
  <si>
    <t>VÝDAJE ORJ  50 CELKEM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</si>
  <si>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</si>
  <si>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</si>
  <si>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</si>
  <si>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</si>
  <si>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</si>
  <si>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</si>
  <si>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</si>
  <si>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Ostatní ochrana půdy a spodních vod</t>
  </si>
  <si>
    <t>Ostatní činnosti k ochraně přírody a krajiny</t>
  </si>
  <si>
    <t>Činnost orgánů krizového řízení-dary obcím postiženým povodní</t>
  </si>
  <si>
    <t>Ostatní neinv. výdaje j. n. - místní správa</t>
  </si>
  <si>
    <t>VÝDAJE ORJ 60 CELKEM</t>
  </si>
  <si>
    <t>Záležitosti pozem. komunikací j. n. - BESIP</t>
  </si>
  <si>
    <t>Ostatní záležitosti v dopravě</t>
  </si>
  <si>
    <t>Ostatní záležitosti kultury, církví a sděl. prostředků</t>
  </si>
  <si>
    <t>Finanční vypořádání minulých let</t>
  </si>
  <si>
    <t>Ostatní činnosti j. n.</t>
  </si>
  <si>
    <t>VÝDAJE ORJ 80 CELKEM</t>
  </si>
  <si>
    <t xml:space="preserve">Bezpečnost a veřejný pořádek </t>
  </si>
  <si>
    <t>VÝDAJE ORJ  90 CELKEM</t>
  </si>
  <si>
    <t>Stavební úřad</t>
  </si>
  <si>
    <t>Činnost místní správy</t>
  </si>
  <si>
    <t>VÝDAJE ORJ 100 CELKEM</t>
  </si>
  <si>
    <t>Příjmy a výdaje z finančních úvěrových operací-úroky</t>
  </si>
  <si>
    <t>Finanční operace jinde nezař.(daň z příjmu, daň z převodu nemov., DPH)</t>
  </si>
  <si>
    <t>Výdaje finančního vypořádání-vratky nevyčerp.účel.dotací</t>
  </si>
  <si>
    <t>Ostatní činnosti jinde nezařazené - ost. neinv. výdaje</t>
  </si>
  <si>
    <t>Rozpočtová rezerva města</t>
  </si>
  <si>
    <t>VÝDAJE ORJ 110  CELKEM</t>
  </si>
  <si>
    <t>Pitná voda (opravy a udržování,nákup ost. služeb)</t>
  </si>
  <si>
    <t>Bytové hospodářství - "BYT 2000"+náhrady za byt</t>
  </si>
  <si>
    <t xml:space="preserve">Nebytové hospodářství </t>
  </si>
  <si>
    <t>Zásobování teplem - TEPLO (opravy a údržba)</t>
  </si>
  <si>
    <t>Komunální služby a územní rozvoj</t>
  </si>
  <si>
    <t>Komunální služby a územní rozvoj - výkupy budov</t>
  </si>
  <si>
    <t>Komunální služby a územní rozvoj - výkupy pozemků</t>
  </si>
  <si>
    <t>Ostatní nakládání s odpady-výkup pozemku a nájem za skládku</t>
  </si>
  <si>
    <t>Prevence kriminality</t>
  </si>
  <si>
    <t>Ostatní činnosti jinde nezařazené</t>
  </si>
  <si>
    <t>VÝDAJE ORJ 120  CELKEM</t>
  </si>
  <si>
    <t>CELKEM VÝDAJE MĚSTA</t>
  </si>
  <si>
    <t xml:space="preserve">                                       ROZPOČET  VÝDAJŮ  NA  ROK  2017</t>
  </si>
  <si>
    <t>1-4/2017</t>
  </si>
  <si>
    <t xml:space="preserve">                                                ROZPOČET PŘÍJMŮ NA ROK 2017</t>
  </si>
  <si>
    <t>Ostat. neinv. přij. transfery ze SR - OPZ-Veřej. prosp. práce-SR</t>
  </si>
  <si>
    <t>Neinvestič. přij. transfery ze SR</t>
  </si>
  <si>
    <t xml:space="preserve">Neinvestič. přij. transfery ze SR </t>
  </si>
  <si>
    <t>Příjmy z poskyt. služeb - Ostat. zál. sdělovacích prostředků</t>
  </si>
  <si>
    <t>Přijaté nekapitálové příspěvky a náhrady - Požární ochrana</t>
  </si>
  <si>
    <t>Příjmy z prodeje ostat. hmot. dlouhodobého majetku - Pož. ochrana</t>
  </si>
  <si>
    <t>Sankční platby přijaté od jiných subjektů - Vnitřní správa</t>
  </si>
  <si>
    <t>Přijaté pojistné náhrady - vnitřní správa - Vnitřní správa</t>
  </si>
  <si>
    <t>Ost. neinvest. přij. transfery ze SR-OP VVV-prior. osa 3</t>
  </si>
  <si>
    <t>Ost. neinvest. přij. transfery ze SR-</t>
  </si>
  <si>
    <t>Ost. neinvest.přij. transfery ze SR-</t>
  </si>
  <si>
    <t>Neinv. přij. transtery od obcí-Veřejnopráv. sml. SPOD</t>
  </si>
  <si>
    <t>Neinv. přij. transfery od krajů - OP potravin a mater. pomoci</t>
  </si>
  <si>
    <t>Neinv. přij. transfery od krajů -</t>
  </si>
  <si>
    <t xml:space="preserve">Neinv. přij. transfery od krajů - </t>
  </si>
  <si>
    <t xml:space="preserve">Neinv. přij. transtery od krajů - </t>
  </si>
  <si>
    <t>Odvody příspěvkových organizací - Základní školy</t>
  </si>
  <si>
    <t>Přijaté nekapitálové příspěvky-Ost. čin. ve zdravotnictví</t>
  </si>
  <si>
    <t>Přijaté nekapitálové příspěvky-Sport. zař. v majetku obce (Olympia)</t>
  </si>
  <si>
    <t>Úhr.za dobývání nerostů-změna rozp.skladby (do r.2016 § 2119 pol. 2343)</t>
  </si>
  <si>
    <t>Ostat. neinv. transf. ze SR - Výsadba min. podílu zpev. a melior.dřevin</t>
  </si>
  <si>
    <t>Ostat. neinv. transf. ze SR - Činnost odbor. les. hospodáře</t>
  </si>
  <si>
    <t xml:space="preserve">Neinvestiční přijaté dotace od krajů - </t>
  </si>
  <si>
    <t>Úhrada z vydobývaného prostoru-změna rozp.skladby (od r. 2017 pol. 1356)</t>
  </si>
  <si>
    <t>Ostat. investič. přij. transfery ze SR - Zprac. lesních osnov</t>
  </si>
  <si>
    <t>Sankční platby přijaté od jin. subj. - Rybářství</t>
  </si>
  <si>
    <t>Sankční platby přijaté od jin. subj. -  Ost. správa ve vod. hospodářství</t>
  </si>
  <si>
    <t>Přijaté sankční poplatky - Zachování a obnova kulturních památek</t>
  </si>
  <si>
    <t>Přijaté neinvestiční dary - Ostat. čin. k ochraně přírody a krajiny</t>
  </si>
  <si>
    <t>Přijaté nekapitálové příspěvky jinde nezařaz.-Ostat. zál. v pozem. kom.</t>
  </si>
  <si>
    <t>Ostatní nedaňové příjmy jinde nezařazené-Ostat. zál. pozem. komunik.</t>
  </si>
  <si>
    <t>Sankční poplatky-Ostat. záležitosti v silniční dopravě</t>
  </si>
  <si>
    <t>Přijaté nekapitál. příspěvky a náhrady-Ostat. záležitosti v silniční dopravě</t>
  </si>
  <si>
    <t>Sankční poplatky-Ostat. záležitosti v dopravě</t>
  </si>
  <si>
    <t>Ostatní nedaňové příjmy jinde nezařazené-Činnost místní správy</t>
  </si>
  <si>
    <t>Přijaté nekapitálové příspěvky jinde nezařaz.-Činnost místní správy</t>
  </si>
  <si>
    <t>Přijaté nekapitálové příspěvky - náklady řízení - Čin. místní správy</t>
  </si>
  <si>
    <t>Přijaté sankční poplatky - Činnost vnitřní správy</t>
  </si>
  <si>
    <t>Přijaté nekapitálové příspěvky - Činnost místní správy</t>
  </si>
  <si>
    <t>Příjmy z pronájmu ostatních nemovitostí - Činnost místní správy</t>
  </si>
  <si>
    <t>Přijaté nekapitálové příspěvky a náhrady - Činnost místní správy</t>
  </si>
  <si>
    <t>Příjmy z poskytovaných služeb - místní relace - Činnost místní správy</t>
  </si>
  <si>
    <t>Přijaté nekapitál. přísp. a náhrady - Veřejné osvětlení</t>
  </si>
  <si>
    <t>Přijaté nekapitál. přísp. a náhrady - Využív. a zneškod. komun. odpadů</t>
  </si>
  <si>
    <t xml:space="preserve">Ostat. neinv. přij. transfery ze SR - Asistent prev. krim. </t>
  </si>
  <si>
    <t xml:space="preserve">Ostat. neinv. přij. transfery ze SR - </t>
  </si>
  <si>
    <t>Ostat. invest. přij. transf. ze SR - Rozšíření MKDS</t>
  </si>
  <si>
    <t>Sankční poplatky - Městská policie</t>
  </si>
  <si>
    <t>Přijaté nekapitálové příspěvky jinde nezařazené-Městská policie</t>
  </si>
  <si>
    <t>Ostatní nedaňové příjmy jinde nezařazené - Městská policie</t>
  </si>
  <si>
    <t>Příjmy z prodeje ostat. hmot. dlouhodob. majetku, Městská policie</t>
  </si>
  <si>
    <t>Neidentifikované platby - Ostatní činnosti</t>
  </si>
  <si>
    <t>Příjmy z prodeje ostat. hmot. dlouhodob. majetku - Městská policie</t>
  </si>
  <si>
    <t>Přijaté pojistné náhrady - Městská policie</t>
  </si>
  <si>
    <t>Sankční poplatky - Ost. správa v prům., stavebnictví, obchodu a službách</t>
  </si>
  <si>
    <t>Přijaté nekapitálové příspěvky jinde nezařazené - Činnost místní správy</t>
  </si>
  <si>
    <t>Místní poplatek z ubytovací kapacity</t>
  </si>
  <si>
    <t>Sankční platby přijaté od jiných subjektů - Činnost místní správy</t>
  </si>
  <si>
    <t>Přijaté nekapítálové příspěvky a náhrady - Činnost místní správy</t>
  </si>
  <si>
    <t>Příjmy z podílu na zisku a dividend - AVE, a. s.</t>
  </si>
  <si>
    <t>Neidentifikované příjmy - Ostat. činnosti</t>
  </si>
  <si>
    <t>Příjmy z úroků - Obecné příjmy z fin. operací</t>
  </si>
  <si>
    <t>Daň z hazardních her (změna rozp. skladby od 1.1.2017- dříve pol. 1351)</t>
  </si>
  <si>
    <t>Zrušený odvod z loterií aj. pod. her kroměz VHP (změna - dříve pol. 1355)</t>
  </si>
  <si>
    <t>Příjmy z poskytování služeb-Bytové hospodářství</t>
  </si>
  <si>
    <t>Příjmy z pronájmu ostat. nemovitostí -Bytové hospodářství</t>
  </si>
  <si>
    <t>Přijaté nekapitálové příspěvky -Bytové hospodářství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</si>
  <si>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</si>
  <si>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</si>
  <si>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</si>
  <si>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</si>
  <si>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</si>
  <si>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</si>
  <si>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</si>
  <si>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Pohřebnictví</t>
  </si>
  <si>
    <t>Příjmy z pronájmu movitých věcí - Pohřebnictví</t>
  </si>
  <si>
    <t>Přijaté nekapitálové příspěvky a náhrady - Pohřebnictví</t>
  </si>
  <si>
    <t>Ostatní nedaňové příjmy j. n. - Pohřebnictví</t>
  </si>
  <si>
    <t>Příjmy z poskytování služeb a výrobků-Komunální služby (WC)</t>
  </si>
  <si>
    <t>Neidentifikované příjmy - Ostatní činnosti j.n.</t>
  </si>
  <si>
    <t>Ostatní  příjmy z vlastní činnosti - Komunál. služby a územní rozvoj j. n.</t>
  </si>
  <si>
    <t xml:space="preserve">Příjmy z pronájmu pozemků </t>
  </si>
  <si>
    <t xml:space="preserve">Příjmy z pronájmu ostatních nemovitostí </t>
  </si>
  <si>
    <t xml:space="preserve">Sankční platby přijaté od jiných subjektů </t>
  </si>
  <si>
    <t xml:space="preserve">Příjmy z prodeje ost. nemovitostí a jejich částí </t>
  </si>
  <si>
    <t xml:space="preserve">Odvádění a čištění odpadních vod  </t>
  </si>
  <si>
    <t>Zájmová činnost v kultuře</t>
  </si>
  <si>
    <t>Využívání a zneškodňování komun. odpadů</t>
  </si>
  <si>
    <t>Osob. asist., peč. služba a podpora samost. bydlení</t>
  </si>
  <si>
    <t>Finanční vypořádání minulých let (vratka dotace)</t>
  </si>
  <si>
    <t>Požární ochrana - dobrovolná část</t>
  </si>
  <si>
    <t xml:space="preserve">Využití vol.času dětí a mládeže    </t>
  </si>
  <si>
    <t>Podpora sport.oddílů - dotace</t>
  </si>
  <si>
    <t>Komunální služby a územní rozvoj j. n.(Tereza-Středisko údržby maj.)</t>
  </si>
  <si>
    <t xml:space="preserve">Odborné sociál. poradenství </t>
  </si>
  <si>
    <t>Denní stacionáře a centra denních služeb</t>
  </si>
  <si>
    <t xml:space="preserve">Domovy pro osoby sse zdr. post. a domovy se zvl. režimem </t>
  </si>
  <si>
    <t xml:space="preserve">Sportov.zařízení v maj. obce - zázemí Olympia </t>
  </si>
  <si>
    <t xml:space="preserve">Ostat. služby a čin. v oblasti soc. péče </t>
  </si>
  <si>
    <t>Sociální služby poskyt. ve zdrav. zaříz. ústav. péče</t>
  </si>
  <si>
    <t>Ostat. služby a čin. v oblasti soc. prevence</t>
  </si>
  <si>
    <t>Sportovní zařízení v majetku obce - Tereza</t>
  </si>
  <si>
    <t>Zachování a obnova kulturních památek</t>
  </si>
  <si>
    <t>Dopravní oblužnost - změna rozp. skladby (do r. 2016 na § 2221)</t>
  </si>
  <si>
    <t>Činnost místní správy - zálohy vedlejším příjmovým pokladnám</t>
  </si>
  <si>
    <t>Prevence kriminality - projekty APK ,Domovník,SAB,MKDS</t>
  </si>
  <si>
    <t>Čin. míst. správy-poskyt. záloha hlavní pokladně (k poslednímu dni roku =  0)</t>
  </si>
  <si>
    <t>Ozdrav. hosp. zvířat a zvl. vet. péče - Útulek Bulhary</t>
  </si>
  <si>
    <t xml:space="preserve">Film. tvorba, distribuce, kina </t>
  </si>
  <si>
    <t>Neinv. přij. transfery od krajů - Odborné sociál. poradenství</t>
  </si>
  <si>
    <t>Neinv. přij. transfery od krajů - Poskyt. sociál. služeb</t>
  </si>
  <si>
    <t>Přijaté pojistné náhrady - Záležitosti pozemních komunikací</t>
  </si>
  <si>
    <t>Organizač. změna od 1. 7. 2015 slouč. s ORJ 010 OŠKMS)</t>
  </si>
  <si>
    <r>
      <t xml:space="preserve">Cestovní ruch  </t>
    </r>
    <r>
      <rPr>
        <b/>
        <sz val="12"/>
        <rFont val="Arial"/>
        <family val="2"/>
        <charset val="238"/>
      </rPr>
      <t>(Organizač. změna od 1. 7. 2015 TIC pod MMG)</t>
    </r>
  </si>
  <si>
    <t>Krajský úřad JmK Brno - neinves. nedávkové transfery</t>
  </si>
  <si>
    <t>Ostatní nedaňové příjmy - Činnost místní správy</t>
  </si>
  <si>
    <t>Odvod z loterií apod. her kromě z VHP</t>
  </si>
  <si>
    <t>ost. služby a činnosti v oblasti soc. péče</t>
  </si>
  <si>
    <t>Sociální rehabilitace</t>
  </si>
  <si>
    <t>Krizová pomoc</t>
  </si>
  <si>
    <t>Azyl. Domy, nízkoprahová denní centra a noclehárny</t>
  </si>
  <si>
    <t>Teréní programy</t>
  </si>
  <si>
    <t xml:space="preserve">                    Tabulka doplňujících ukazatelů za období 4/2017</t>
  </si>
  <si>
    <t>Sankční poplatky přijaté od jiných subjektů - činnost místní správy</t>
  </si>
  <si>
    <t xml:space="preserve">REZERVA MĚSTA  U ORJ 110 - ODBOR EKONOMICKÝ                        § 6409 pol. 5901 </t>
  </si>
  <si>
    <t>RM</t>
  </si>
  <si>
    <t>Dne</t>
  </si>
  <si>
    <t>Účel</t>
  </si>
  <si>
    <t>neinv.</t>
  </si>
  <si>
    <t>inv.</t>
  </si>
  <si>
    <t>Schválený rozpočet -  nespecifikované rezervy § 6409, pol. 5901</t>
  </si>
  <si>
    <t>110 OEK</t>
  </si>
  <si>
    <t>Doplnění zdrojů na dotační řízení v rámci kultury a ostatní zájmové činnosti</t>
  </si>
  <si>
    <t>050 OSVŠ</t>
  </si>
  <si>
    <t>Doplnění zdrojů na dotační řízení spolkům v rámci sociálních věcí</t>
  </si>
  <si>
    <t>Výdaje spojené se zřízením pozice školníka - MŠ U Splavu (RM 54 - dne 25.1.2017)</t>
  </si>
  <si>
    <t>Poskytniutí účel. příspěvku NPÚ Valtice na zajištění kulturního programu SZ Valtice - r. 2017</t>
  </si>
  <si>
    <t>Stav k 31.3.2017</t>
  </si>
  <si>
    <t>Výdaje spojené s provozem dopravního hřiště (RM 60 - 26.4.2017 - mat. 27)</t>
  </si>
  <si>
    <t>090 MP</t>
  </si>
  <si>
    <t>Stav k 30.4.2017</t>
  </si>
  <si>
    <t>Dosud neprovedené změny rozpočtu - rezervováno</t>
  </si>
  <si>
    <t>Čechova, Žerotínova - chodníky (RM 52 - dne 15.12.2016 - mat. 48)</t>
  </si>
  <si>
    <t>020 ORS</t>
  </si>
  <si>
    <t>Lednická - chodníky (RM 52 - 15.12.2016 - mat. 48)</t>
  </si>
  <si>
    <t>Englická alej Poštorná (RM 56 - 22.2.2017 - mat. 33)</t>
  </si>
  <si>
    <t>Obnova VO U Dyje (RM 59 - 5.4.2017 - mat. 41)</t>
  </si>
  <si>
    <t>Výdaje spojené s navýšením pracovních pozic na úřadě, technikou, školením, hasiči</t>
  </si>
  <si>
    <t>030 OKT</t>
  </si>
  <si>
    <t>Součet dosud neprovedených změn</t>
  </si>
  <si>
    <t>ZAPOJENÍ PROSTŘEDKŮ TŘ. 8 - FINANCOVÁNÍ (pol. 8115 u ORJ 110 OEK)</t>
  </si>
  <si>
    <t xml:space="preserve">   -   (v tis. Kč)</t>
  </si>
  <si>
    <t xml:space="preserve"> +   (v tis. Kč)</t>
  </si>
  <si>
    <t>Poznámka</t>
  </si>
  <si>
    <t xml:space="preserve">Schválený rozpočet 2015 - změna stavu peněž. prostř. na bank. účtech - zapojení do rozpočtu </t>
  </si>
  <si>
    <t>1.</t>
  </si>
  <si>
    <t xml:space="preserve">Nedofinancované akce r. 2016 </t>
  </si>
  <si>
    <t>Rozdíl mezi schvál.rozp.- souhrn. dot. vztahem a závazným ukazatelem JMK (RS 25 181 tis. - 37 337 tis.)</t>
  </si>
  <si>
    <t>Stav k 31.1.2017</t>
  </si>
  <si>
    <t>Vratka nevyčerpaných účel. prostř. (volby do senátu a zastupitelstev krajů)</t>
  </si>
  <si>
    <t>Vratka AVE, a. s. - městu vyplaceny dividendy vč. mylně vyplacené srážkové daně</t>
  </si>
  <si>
    <t>4.</t>
  </si>
  <si>
    <t>Změny v plánu oprav a údržby tepel. zař. (RM 55 dne 8.2.2017)</t>
  </si>
  <si>
    <t>120 OM</t>
  </si>
  <si>
    <t>Stav k 29.2.2017</t>
  </si>
  <si>
    <t>6.</t>
  </si>
  <si>
    <t>Aktualizace rozpočtu u akcí ORS</t>
  </si>
  <si>
    <t>Směnná smlouva město - ČR HZSJK (RM 59 - 5.4.2017 - mat. 23)</t>
  </si>
  <si>
    <t>Směna město Břeclav - TJ Lokomotiva (RM 59  - 5.4.2017 - mat. 26)</t>
  </si>
  <si>
    <t>Revit.sídliště J. Palacha II. et. (ZM 16) (Dokrytí akce v r. 2018 ve výši  cca 30 250 tis. řešit v rozp. 2018)</t>
  </si>
  <si>
    <t>Přístavba DS Břeclav (ZM 17 - 6.3.2017 - mat. 42)</t>
  </si>
  <si>
    <t>Smuteční obřadní síň  (Dokrytí akce ve výši 13 989,4 tis.  Kč nutno dořešit v návrhu rozpočtu pro rok 2018)</t>
  </si>
  <si>
    <t>Stacionární radar (RM 60 - 26.4.2017 -  mat. 24)</t>
  </si>
  <si>
    <t>Zakoupení rolby-Tereza (RM 59 - 5.4.2017) Předpoklad celkem 3 610 tis., 700 prodej staré r., 1 000 fond repr.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</si>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</sst>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i/>
      <sz val="11"/>
      <name val="Arial"/>
      <family val="2"/>
      <charset val="238"/>
    </font>
    <font>
      <sz val="12"/>
      <name val="Arial CE"/>
      <family val="2"/>
      <charset val="238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i/>
      <sz val="12"/>
      <name val="Arial"/>
      <family val="2"/>
    </font>
    <font>
      <sz val="12"/>
      <color indexed="8"/>
      <name val="Arial"/>
      <family val="2"/>
    </font>
    <font>
      <i/>
      <sz val="12"/>
      <color rgb="FFFF0000"/>
      <name val="Arial"/>
      <family val="2"/>
    </font>
    <font>
      <b/>
      <sz val="12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/>
    <xf numFmtId="0" fontId="2" fillId="0" borderId="0"/>
    <xf numFmtId="0" fontId="12" fillId="0" borderId="0"/>
    <xf numFmtId="0" fontId="1" fillId="0" borderId="0"/>
  </cellStyleXfs>
  <cellXfs count="36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0" fillId="0" borderId="0" xfId="0" applyBorder="1"/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4" fillId="0" borderId="7" xfId="0" applyFont="1" applyBorder="1"/>
    <xf numFmtId="4" fontId="4" fillId="0" borderId="8" xfId="0" applyNumberFormat="1" applyFont="1" applyBorder="1"/>
    <xf numFmtId="4" fontId="12" fillId="0" borderId="9" xfId="0" applyNumberFormat="1" applyFont="1" applyFill="1" applyBorder="1"/>
    <xf numFmtId="0" fontId="4" fillId="0" borderId="10" xfId="0" applyFont="1" applyBorder="1"/>
    <xf numFmtId="4" fontId="4" fillId="0" borderId="11" xfId="0" applyNumberFormat="1" applyFont="1" applyBorder="1"/>
    <xf numFmtId="4" fontId="12" fillId="0" borderId="12" xfId="0" applyNumberFormat="1" applyFont="1" applyFill="1" applyBorder="1"/>
    <xf numFmtId="0" fontId="4" fillId="0" borderId="13" xfId="0" applyFont="1" applyBorder="1"/>
    <xf numFmtId="0" fontId="5" fillId="0" borderId="14" xfId="0" applyFont="1" applyBorder="1"/>
    <xf numFmtId="4" fontId="5" fillId="0" borderId="15" xfId="0" applyNumberFormat="1" applyFont="1" applyBorder="1"/>
    <xf numFmtId="4" fontId="12" fillId="0" borderId="16" xfId="0" applyNumberFormat="1" applyFont="1" applyFill="1" applyBorder="1"/>
    <xf numFmtId="0" fontId="4" fillId="0" borderId="17" xfId="0" applyFont="1" applyBorder="1"/>
    <xf numFmtId="4" fontId="4" fillId="0" borderId="18" xfId="0" applyNumberFormat="1" applyFont="1" applyBorder="1"/>
    <xf numFmtId="0" fontId="12" fillId="0" borderId="9" xfId="0" applyFont="1" applyBorder="1"/>
    <xf numFmtId="0" fontId="0" fillId="0" borderId="19" xfId="0" applyBorder="1"/>
    <xf numFmtId="0" fontId="5" fillId="0" borderId="20" xfId="0" applyFont="1" applyBorder="1"/>
    <xf numFmtId="4" fontId="5" fillId="0" borderId="8" xfId="0" applyNumberFormat="1" applyFont="1" applyBorder="1"/>
    <xf numFmtId="0" fontId="0" fillId="0" borderId="9" xfId="0" applyBorder="1"/>
    <xf numFmtId="0" fontId="5" fillId="0" borderId="21" xfId="0" applyFont="1" applyFill="1" applyBorder="1"/>
    <xf numFmtId="4" fontId="4" fillId="0" borderId="18" xfId="0" applyNumberFormat="1" applyFont="1" applyFill="1" applyBorder="1"/>
    <xf numFmtId="0" fontId="0" fillId="0" borderId="22" xfId="0" applyBorder="1"/>
    <xf numFmtId="4" fontId="5" fillId="0" borderId="18" xfId="0" applyNumberFormat="1" applyFont="1" applyFill="1" applyBorder="1"/>
    <xf numFmtId="0" fontId="0" fillId="0" borderId="23" xfId="0" applyBorder="1"/>
    <xf numFmtId="0" fontId="5" fillId="0" borderId="24" xfId="0" applyFont="1" applyBorder="1"/>
    <xf numFmtId="4" fontId="5" fillId="0" borderId="25" xfId="0" applyNumberFormat="1" applyFont="1" applyFill="1" applyBorder="1"/>
    <xf numFmtId="0" fontId="0" fillId="0" borderId="26" xfId="0" applyBorder="1"/>
    <xf numFmtId="0" fontId="12" fillId="0" borderId="0" xfId="0" applyFont="1"/>
    <xf numFmtId="14" fontId="13" fillId="0" borderId="0" xfId="0" applyNumberFormat="1" applyFont="1" applyAlignment="1">
      <alignment horizontal="left"/>
    </xf>
    <xf numFmtId="0" fontId="12" fillId="0" borderId="0" xfId="0" applyFont="1" applyFill="1"/>
    <xf numFmtId="4" fontId="12" fillId="0" borderId="0" xfId="0" applyNumberFormat="1" applyFont="1" applyFill="1"/>
    <xf numFmtId="4" fontId="13" fillId="0" borderId="0" xfId="0" applyNumberFormat="1" applyFont="1" applyFill="1"/>
    <xf numFmtId="0" fontId="13" fillId="0" borderId="0" xfId="0" applyFont="1" applyFill="1"/>
    <xf numFmtId="4" fontId="8" fillId="0" borderId="0" xfId="0" applyNumberFormat="1" applyFont="1" applyFill="1"/>
    <xf numFmtId="0" fontId="7" fillId="0" borderId="0" xfId="0" applyFont="1" applyFill="1"/>
    <xf numFmtId="4" fontId="13" fillId="0" borderId="0" xfId="0" applyNumberFormat="1" applyFont="1" applyFill="1" applyBorder="1" applyAlignment="1">
      <alignment horizontal="right"/>
    </xf>
    <xf numFmtId="0" fontId="13" fillId="0" borderId="0" xfId="0" applyFont="1" applyFill="1" applyBorder="1"/>
    <xf numFmtId="4" fontId="13" fillId="0" borderId="0" xfId="0" applyNumberFormat="1" applyFont="1" applyFill="1" applyBorder="1"/>
    <xf numFmtId="0" fontId="13" fillId="0" borderId="0" xfId="0" applyFont="1" applyFill="1" applyBorder="1" applyAlignment="1">
      <alignment horizontal="center"/>
    </xf>
    <xf numFmtId="4" fontId="14" fillId="0" borderId="27" xfId="0" applyNumberFormat="1" applyFont="1" applyFill="1" applyBorder="1"/>
    <xf numFmtId="4" fontId="14" fillId="0" borderId="0" xfId="0" applyNumberFormat="1" applyFont="1" applyFill="1"/>
    <xf numFmtId="0" fontId="14" fillId="0" borderId="0" xfId="0" applyFont="1" applyFill="1"/>
    <xf numFmtId="0" fontId="14" fillId="0" borderId="0" xfId="0" applyFont="1" applyFill="1" applyBorder="1"/>
    <xf numFmtId="4" fontId="15" fillId="0" borderId="0" xfId="0" applyNumberFormat="1" applyFont="1" applyFill="1"/>
    <xf numFmtId="4" fontId="8" fillId="0" borderId="0" xfId="0" applyNumberFormat="1" applyFont="1" applyFill="1" applyBorder="1"/>
    <xf numFmtId="4" fontId="16" fillId="0" borderId="0" xfId="0" applyNumberFormat="1" applyFont="1" applyFill="1" applyBorder="1"/>
    <xf numFmtId="0" fontId="8" fillId="0" borderId="0" xfId="0" applyFont="1" applyFill="1" applyBorder="1"/>
    <xf numFmtId="4" fontId="8" fillId="0" borderId="28" xfId="0" applyNumberFormat="1" applyFont="1" applyFill="1" applyBorder="1"/>
    <xf numFmtId="4" fontId="8" fillId="3" borderId="28" xfId="0" applyNumberFormat="1" applyFont="1" applyFill="1" applyBorder="1"/>
    <xf numFmtId="4" fontId="8" fillId="4" borderId="28" xfId="0" applyNumberFormat="1" applyFont="1" applyFill="1" applyBorder="1"/>
    <xf numFmtId="0" fontId="8" fillId="0" borderId="25" xfId="0" applyFont="1" applyFill="1" applyBorder="1"/>
    <xf numFmtId="0" fontId="14" fillId="0" borderId="28" xfId="0" applyFont="1" applyFill="1" applyBorder="1"/>
    <xf numFmtId="4" fontId="14" fillId="0" borderId="29" xfId="0" applyNumberFormat="1" applyFont="1" applyFill="1" applyBorder="1"/>
    <xf numFmtId="4" fontId="14" fillId="3" borderId="29" xfId="0" applyNumberFormat="1" applyFont="1" applyFill="1" applyBorder="1"/>
    <xf numFmtId="4" fontId="14" fillId="4" borderId="29" xfId="0" applyNumberFormat="1" applyFont="1" applyFill="1" applyBorder="1"/>
    <xf numFmtId="0" fontId="14" fillId="0" borderId="15" xfId="0" applyFont="1" applyFill="1" applyBorder="1"/>
    <xf numFmtId="0" fontId="14" fillId="0" borderId="29" xfId="0" applyFont="1" applyFill="1" applyBorder="1"/>
    <xf numFmtId="4" fontId="14" fillId="3" borderId="27" xfId="0" applyNumberFormat="1" applyFont="1" applyFill="1" applyBorder="1"/>
    <xf numFmtId="4" fontId="14" fillId="4" borderId="27" xfId="0" applyNumberFormat="1" applyFont="1" applyFill="1" applyBorder="1"/>
    <xf numFmtId="0" fontId="14" fillId="0" borderId="11" xfId="0" applyFont="1" applyFill="1" applyBorder="1"/>
    <xf numFmtId="0" fontId="14" fillId="0" borderId="27" xfId="0" applyFont="1" applyFill="1" applyBorder="1"/>
    <xf numFmtId="4" fontId="14" fillId="0" borderId="30" xfId="0" applyNumberFormat="1" applyFont="1" applyFill="1" applyBorder="1"/>
    <xf numFmtId="4" fontId="14" fillId="3" borderId="31" xfId="0" applyNumberFormat="1" applyFont="1" applyFill="1" applyBorder="1"/>
    <xf numFmtId="4" fontId="14" fillId="4" borderId="31" xfId="0" applyNumberFormat="1" applyFont="1" applyFill="1" applyBorder="1"/>
    <xf numFmtId="4" fontId="14" fillId="0" borderId="31" xfId="0" applyNumberFormat="1" applyFont="1" applyFill="1" applyBorder="1"/>
    <xf numFmtId="0" fontId="14" fillId="0" borderId="18" xfId="0" applyFont="1" applyFill="1" applyBorder="1"/>
    <xf numFmtId="0" fontId="14" fillId="0" borderId="31" xfId="0" applyFont="1" applyFill="1" applyBorder="1"/>
    <xf numFmtId="4" fontId="14" fillId="3" borderId="32" xfId="0" applyNumberFormat="1" applyFont="1" applyFill="1" applyBorder="1" applyAlignment="1">
      <alignment horizontal="right"/>
    </xf>
    <xf numFmtId="4" fontId="14" fillId="3" borderId="30" xfId="0" applyNumberFormat="1" applyFont="1" applyFill="1" applyBorder="1"/>
    <xf numFmtId="4" fontId="14" fillId="4" borderId="30" xfId="0" applyNumberFormat="1" applyFont="1" applyFill="1" applyBorder="1"/>
    <xf numFmtId="0" fontId="14" fillId="0" borderId="33" xfId="0" applyFont="1" applyFill="1" applyBorder="1"/>
    <xf numFmtId="4" fontId="14" fillId="4" borderId="32" xfId="0" applyNumberFormat="1" applyFont="1" applyFill="1" applyBorder="1" applyAlignment="1">
      <alignment horizontal="right"/>
    </xf>
    <xf numFmtId="4" fontId="13" fillId="0" borderId="27" xfId="0" applyNumberFormat="1" applyFont="1" applyFill="1" applyBorder="1" applyAlignment="1">
      <alignment horizontal="right"/>
    </xf>
    <xf numFmtId="4" fontId="8" fillId="0" borderId="27" xfId="0" applyNumberFormat="1" applyFont="1" applyFill="1" applyBorder="1" applyAlignment="1">
      <alignment horizontal="center"/>
    </xf>
    <xf numFmtId="4" fontId="8" fillId="3" borderId="27" xfId="0" applyNumberFormat="1" applyFont="1" applyFill="1" applyBorder="1" applyAlignment="1">
      <alignment horizontal="center"/>
    </xf>
    <xf numFmtId="4" fontId="8" fillId="4" borderId="27" xfId="0" applyNumberFormat="1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8" fillId="0" borderId="19" xfId="0" applyFont="1" applyFill="1" applyBorder="1"/>
    <xf numFmtId="0" fontId="8" fillId="0" borderId="27" xfId="0" applyFont="1" applyFill="1" applyBorder="1" applyAlignment="1">
      <alignment horizontal="center"/>
    </xf>
    <xf numFmtId="4" fontId="7" fillId="5" borderId="34" xfId="1" applyNumberFormat="1" applyFont="1" applyFill="1" applyBorder="1" applyAlignment="1">
      <alignment horizontal="center"/>
    </xf>
    <xf numFmtId="49" fontId="7" fillId="5" borderId="34" xfId="1" applyNumberFormat="1" applyFont="1" applyFill="1" applyBorder="1" applyAlignment="1">
      <alignment horizontal="center"/>
    </xf>
    <xf numFmtId="0" fontId="8" fillId="5" borderId="35" xfId="0" applyFont="1" applyFill="1" applyBorder="1"/>
    <xf numFmtId="0" fontId="8" fillId="5" borderId="34" xfId="0" applyFont="1" applyFill="1" applyBorder="1" applyAlignment="1">
      <alignment horizontal="center"/>
    </xf>
    <xf numFmtId="4" fontId="7" fillId="5" borderId="36" xfId="1" applyNumberFormat="1" applyFont="1" applyFill="1" applyBorder="1" applyAlignment="1">
      <alignment horizontal="center"/>
    </xf>
    <xf numFmtId="0" fontId="8" fillId="5" borderId="37" xfId="0" applyFont="1" applyFill="1" applyBorder="1" applyAlignment="1">
      <alignment horizontal="center"/>
    </xf>
    <xf numFmtId="0" fontId="8" fillId="5" borderId="36" xfId="0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8" fillId="0" borderId="28" xfId="0" applyNumberFormat="1" applyFont="1" applyFill="1" applyBorder="1" applyAlignment="1">
      <alignment vertical="center"/>
    </xf>
    <xf numFmtId="4" fontId="8" fillId="3" borderId="28" xfId="0" applyNumberFormat="1" applyFont="1" applyFill="1" applyBorder="1" applyAlignment="1">
      <alignment vertical="center"/>
    </xf>
    <xf numFmtId="4" fontId="8" fillId="4" borderId="28" xfId="0" applyNumberFormat="1" applyFont="1" applyFill="1" applyBorder="1" applyAlignment="1">
      <alignment vertical="center"/>
    </xf>
    <xf numFmtId="4" fontId="8" fillId="0" borderId="25" xfId="0" applyNumberFormat="1" applyFont="1" applyFill="1" applyBorder="1" applyAlignment="1">
      <alignment horizontal="left" vertical="center"/>
    </xf>
    <xf numFmtId="0" fontId="8" fillId="0" borderId="28" xfId="0" applyFont="1" applyFill="1" applyBorder="1" applyAlignment="1">
      <alignment horizontal="center"/>
    </xf>
    <xf numFmtId="0" fontId="8" fillId="0" borderId="38" xfId="0" applyFont="1" applyFill="1" applyBorder="1" applyAlignment="1">
      <alignment vertical="center"/>
    </xf>
    <xf numFmtId="0" fontId="8" fillId="0" borderId="28" xfId="0" applyFont="1" applyFill="1" applyBorder="1"/>
    <xf numFmtId="4" fontId="14" fillId="0" borderId="0" xfId="0" applyNumberFormat="1" applyFont="1" applyFill="1" applyBorder="1"/>
    <xf numFmtId="4" fontId="8" fillId="0" borderId="38" xfId="0" applyNumberFormat="1" applyFont="1" applyFill="1" applyBorder="1"/>
    <xf numFmtId="4" fontId="14" fillId="3" borderId="27" xfId="0" applyNumberFormat="1" applyFont="1" applyFill="1" applyBorder="1" applyAlignment="1">
      <alignment horizontal="right"/>
    </xf>
    <xf numFmtId="4" fontId="14" fillId="0" borderId="32" xfId="0" applyNumberFormat="1" applyFont="1" applyFill="1" applyBorder="1"/>
    <xf numFmtId="4" fontId="14" fillId="3" borderId="32" xfId="0" applyNumberFormat="1" applyFont="1" applyFill="1" applyBorder="1"/>
    <xf numFmtId="4" fontId="14" fillId="4" borderId="32" xfId="0" applyNumberFormat="1" applyFont="1" applyFill="1" applyBorder="1"/>
    <xf numFmtId="0" fontId="8" fillId="0" borderId="32" xfId="0" applyFont="1" applyFill="1" applyBorder="1"/>
    <xf numFmtId="0" fontId="8" fillId="0" borderId="32" xfId="0" applyFont="1" applyFill="1" applyBorder="1" applyAlignment="1">
      <alignment horizontal="center"/>
    </xf>
    <xf numFmtId="4" fontId="17" fillId="0" borderId="0" xfId="0" applyNumberFormat="1" applyFont="1" applyFill="1" applyAlignment="1">
      <alignment horizontal="right"/>
    </xf>
    <xf numFmtId="4" fontId="14" fillId="0" borderId="34" xfId="0" applyNumberFormat="1" applyFont="1" applyFill="1" applyBorder="1"/>
    <xf numFmtId="4" fontId="14" fillId="3" borderId="34" xfId="0" applyNumberFormat="1" applyFont="1" applyFill="1" applyBorder="1"/>
    <xf numFmtId="4" fontId="14" fillId="4" borderId="34" xfId="0" applyNumberFormat="1" applyFont="1" applyFill="1" applyBorder="1"/>
    <xf numFmtId="0" fontId="14" fillId="0" borderId="34" xfId="0" applyFont="1" applyFill="1" applyBorder="1"/>
    <xf numFmtId="0" fontId="14" fillId="0" borderId="32" xfId="0" applyFont="1" applyFill="1" applyBorder="1"/>
    <xf numFmtId="0" fontId="14" fillId="0" borderId="30" xfId="0" applyFont="1" applyFill="1" applyBorder="1"/>
    <xf numFmtId="4" fontId="14" fillId="6" borderId="27" xfId="0" applyNumberFormat="1" applyFont="1" applyFill="1" applyBorder="1"/>
    <xf numFmtId="4" fontId="14" fillId="4" borderId="27" xfId="0" applyNumberFormat="1" applyFont="1" applyFill="1" applyBorder="1" applyAlignment="1">
      <alignment horizontal="right"/>
    </xf>
    <xf numFmtId="4" fontId="14" fillId="0" borderId="27" xfId="0" applyNumberFormat="1" applyFont="1" applyFill="1" applyBorder="1" applyAlignment="1">
      <alignment horizontal="right"/>
    </xf>
    <xf numFmtId="0" fontId="8" fillId="0" borderId="27" xfId="0" applyFont="1" applyFill="1" applyBorder="1"/>
    <xf numFmtId="4" fontId="8" fillId="0" borderId="29" xfId="0" applyNumberFormat="1" applyFont="1" applyFill="1" applyBorder="1"/>
    <xf numFmtId="4" fontId="8" fillId="3" borderId="29" xfId="0" applyNumberFormat="1" applyFont="1" applyFill="1" applyBorder="1"/>
    <xf numFmtId="4" fontId="8" fillId="4" borderId="29" xfId="0" applyNumberFormat="1" applyFont="1" applyFill="1" applyBorder="1"/>
    <xf numFmtId="4" fontId="13" fillId="3" borderId="32" xfId="0" applyNumberFormat="1" applyFont="1" applyFill="1" applyBorder="1"/>
    <xf numFmtId="4" fontId="14" fillId="4" borderId="11" xfId="0" applyNumberFormat="1" applyFont="1" applyFill="1" applyBorder="1"/>
    <xf numFmtId="4" fontId="14" fillId="0" borderId="11" xfId="0" applyNumberFormat="1" applyFont="1" applyFill="1" applyBorder="1"/>
    <xf numFmtId="4" fontId="13" fillId="4" borderId="27" xfId="0" applyNumberFormat="1" applyFont="1" applyFill="1" applyBorder="1"/>
    <xf numFmtId="4" fontId="13" fillId="0" borderId="27" xfId="0" applyNumberFormat="1" applyFont="1" applyFill="1" applyBorder="1"/>
    <xf numFmtId="4" fontId="13" fillId="4" borderId="32" xfId="0" applyNumberFormat="1" applyFont="1" applyFill="1" applyBorder="1"/>
    <xf numFmtId="4" fontId="13" fillId="0" borderId="32" xfId="0" applyNumberFormat="1" applyFont="1" applyFill="1" applyBorder="1"/>
    <xf numFmtId="4" fontId="18" fillId="4" borderId="32" xfId="0" applyNumberFormat="1" applyFont="1" applyFill="1" applyBorder="1"/>
    <xf numFmtId="4" fontId="18" fillId="6" borderId="32" xfId="0" applyNumberFormat="1" applyFont="1" applyFill="1" applyBorder="1"/>
    <xf numFmtId="4" fontId="14" fillId="6" borderId="32" xfId="0" applyNumberFormat="1" applyFont="1" applyFill="1" applyBorder="1"/>
    <xf numFmtId="0" fontId="13" fillId="0" borderId="27" xfId="0" applyFont="1" applyFill="1" applyBorder="1"/>
    <xf numFmtId="0" fontId="13" fillId="0" borderId="11" xfId="0" applyFont="1" applyFill="1" applyBorder="1"/>
    <xf numFmtId="0" fontId="8" fillId="0" borderId="11" xfId="0" applyFont="1" applyFill="1" applyBorder="1"/>
    <xf numFmtId="4" fontId="18" fillId="0" borderId="32" xfId="0" applyNumberFormat="1" applyFont="1" applyFill="1" applyBorder="1"/>
    <xf numFmtId="4" fontId="14" fillId="6" borderId="31" xfId="0" applyNumberFormat="1" applyFont="1" applyFill="1" applyBorder="1"/>
    <xf numFmtId="0" fontId="7" fillId="0" borderId="27" xfId="0" applyFont="1" applyFill="1" applyBorder="1"/>
    <xf numFmtId="4" fontId="14" fillId="3" borderId="27" xfId="0" applyNumberFormat="1" applyFont="1" applyFill="1" applyBorder="1" applyAlignment="1"/>
    <xf numFmtId="4" fontId="14" fillId="4" borderId="27" xfId="0" applyNumberFormat="1" applyFont="1" applyFill="1" applyBorder="1" applyAlignment="1" applyProtection="1">
      <protection locked="0"/>
    </xf>
    <xf numFmtId="4" fontId="14" fillId="0" borderId="27" xfId="0" applyNumberFormat="1" applyFont="1" applyFill="1" applyBorder="1" applyAlignment="1" applyProtection="1">
      <protection locked="0"/>
    </xf>
    <xf numFmtId="4" fontId="14" fillId="4" borderId="27" xfId="0" applyNumberFormat="1" applyFont="1" applyFill="1" applyBorder="1" applyAlignment="1" applyProtection="1">
      <alignment horizontal="right"/>
      <protection locked="0"/>
    </xf>
    <xf numFmtId="4" fontId="14" fillId="0" borderId="27" xfId="0" applyNumberFormat="1" applyFont="1" applyFill="1" applyBorder="1" applyAlignment="1" applyProtection="1">
      <alignment horizontal="right"/>
      <protection locked="0"/>
    </xf>
    <xf numFmtId="4" fontId="14" fillId="4" borderId="27" xfId="0" applyNumberFormat="1" applyFont="1" applyFill="1" applyBorder="1" applyAlignment="1"/>
    <xf numFmtId="4" fontId="14" fillId="0" borderId="32" xfId="0" applyNumberFormat="1" applyFont="1" applyFill="1" applyBorder="1" applyAlignment="1"/>
    <xf numFmtId="4" fontId="14" fillId="0" borderId="27" xfId="0" applyNumberFormat="1" applyFont="1" applyFill="1" applyBorder="1" applyAlignment="1"/>
    <xf numFmtId="0" fontId="14" fillId="0" borderId="0" xfId="0" applyFont="1" applyFill="1" applyBorder="1" applyAlignment="1">
      <alignment horizontal="center"/>
    </xf>
    <xf numFmtId="0" fontId="14" fillId="0" borderId="25" xfId="0" applyFont="1" applyFill="1" applyBorder="1"/>
    <xf numFmtId="4" fontId="18" fillId="3" borderId="32" xfId="0" applyNumberFormat="1" applyFont="1" applyFill="1" applyBorder="1"/>
    <xf numFmtId="4" fontId="13" fillId="6" borderId="32" xfId="0" applyNumberFormat="1" applyFont="1" applyFill="1" applyBorder="1"/>
    <xf numFmtId="0" fontId="14" fillId="0" borderId="8" xfId="0" applyFont="1" applyFill="1" applyBorder="1"/>
    <xf numFmtId="4" fontId="14" fillId="0" borderId="39" xfId="0" applyNumberFormat="1" applyFont="1" applyFill="1" applyBorder="1"/>
    <xf numFmtId="4" fontId="14" fillId="3" borderId="39" xfId="0" applyNumberFormat="1" applyFont="1" applyFill="1" applyBorder="1"/>
    <xf numFmtId="4" fontId="14" fillId="4" borderId="39" xfId="0" applyNumberFormat="1" applyFont="1" applyFill="1" applyBorder="1"/>
    <xf numFmtId="0" fontId="8" fillId="0" borderId="8" xfId="0" applyFont="1" applyFill="1" applyBorder="1" applyAlignment="1">
      <alignment horizontal="center"/>
    </xf>
    <xf numFmtId="4" fontId="8" fillId="3" borderId="38" xfId="0" applyNumberFormat="1" applyFont="1" applyFill="1" applyBorder="1"/>
    <xf numFmtId="4" fontId="8" fillId="4" borderId="38" xfId="0" applyNumberFormat="1" applyFont="1" applyFill="1" applyBorder="1"/>
    <xf numFmtId="0" fontId="8" fillId="0" borderId="38" xfId="0" applyFont="1" applyFill="1" applyBorder="1"/>
    <xf numFmtId="0" fontId="14" fillId="0" borderId="38" xfId="0" applyFont="1" applyFill="1" applyBorder="1"/>
    <xf numFmtId="0" fontId="14" fillId="0" borderId="40" xfId="0" applyFont="1" applyFill="1" applyBorder="1"/>
    <xf numFmtId="0" fontId="14" fillId="0" borderId="18" xfId="0" applyFont="1" applyFill="1" applyBorder="1" applyAlignment="1">
      <alignment horizontal="right"/>
    </xf>
    <xf numFmtId="0" fontId="13" fillId="0" borderId="27" xfId="1" applyFont="1" applyFill="1" applyBorder="1" applyAlignment="1">
      <alignment horizontal="left"/>
    </xf>
    <xf numFmtId="0" fontId="14" fillId="0" borderId="27" xfId="0" applyFont="1" applyFill="1" applyBorder="1" applyAlignment="1">
      <alignment horizontal="right"/>
    </xf>
    <xf numFmtId="0" fontId="13" fillId="0" borderId="27" xfId="1" applyFont="1" applyFill="1" applyBorder="1" applyAlignment="1">
      <alignment horizontal="right"/>
    </xf>
    <xf numFmtId="0" fontId="13" fillId="0" borderId="11" xfId="1" applyFont="1" applyFill="1" applyBorder="1" applyAlignment="1">
      <alignment horizontal="right"/>
    </xf>
    <xf numFmtId="0" fontId="14" fillId="0" borderId="11" xfId="0" applyFont="1" applyFill="1" applyBorder="1" applyAlignment="1">
      <alignment horizontal="right"/>
    </xf>
    <xf numFmtId="0" fontId="13" fillId="0" borderId="30" xfId="1" applyFont="1" applyFill="1" applyBorder="1" applyAlignment="1">
      <alignment horizontal="right"/>
    </xf>
    <xf numFmtId="0" fontId="13" fillId="0" borderId="33" xfId="1" applyFont="1" applyFill="1" applyBorder="1" applyAlignment="1">
      <alignment horizontal="right"/>
    </xf>
    <xf numFmtId="0" fontId="14" fillId="0" borderId="31" xfId="0" applyFont="1" applyFill="1" applyBorder="1" applyAlignment="1">
      <alignment horizontal="right"/>
    </xf>
    <xf numFmtId="0" fontId="13" fillId="0" borderId="8" xfId="0" applyFont="1" applyFill="1" applyBorder="1" applyAlignment="1">
      <alignment horizontal="right"/>
    </xf>
    <xf numFmtId="0" fontId="13" fillId="0" borderId="32" xfId="0" applyFont="1" applyFill="1" applyBorder="1"/>
    <xf numFmtId="0" fontId="13" fillId="0" borderId="32" xfId="0" applyFont="1" applyFill="1" applyBorder="1" applyAlignment="1">
      <alignment horizontal="right"/>
    </xf>
    <xf numFmtId="4" fontId="9" fillId="0" borderId="0" xfId="0" applyNumberFormat="1" applyFont="1" applyFill="1" applyAlignment="1">
      <alignment horizontal="center"/>
    </xf>
    <xf numFmtId="0" fontId="19" fillId="0" borderId="0" xfId="0" applyFont="1" applyFill="1"/>
    <xf numFmtId="4" fontId="19" fillId="0" borderId="0" xfId="0" applyNumberFormat="1" applyFont="1" applyFill="1" applyAlignment="1">
      <alignment horizontal="right"/>
    </xf>
    <xf numFmtId="0" fontId="20" fillId="0" borderId="0" xfId="0" applyFont="1" applyFill="1" applyAlignment="1">
      <alignment horizontal="left"/>
    </xf>
    <xf numFmtId="4" fontId="0" fillId="0" borderId="0" xfId="0" applyNumberFormat="1" applyAlignment="1"/>
    <xf numFmtId="4" fontId="19" fillId="0" borderId="0" xfId="0" applyNumberFormat="1" applyFont="1" applyFill="1"/>
    <xf numFmtId="0" fontId="21" fillId="0" borderId="0" xfId="0" applyFont="1" applyFill="1"/>
    <xf numFmtId="0" fontId="22" fillId="0" borderId="0" xfId="0" applyFont="1" applyFill="1"/>
    <xf numFmtId="0" fontId="21" fillId="0" borderId="0" xfId="0" applyFont="1" applyFill="1" applyAlignment="1">
      <alignment horizontal="center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0" fillId="0" borderId="0" xfId="0" applyFill="1"/>
    <xf numFmtId="0" fontId="8" fillId="0" borderId="0" xfId="0" applyFont="1" applyFill="1"/>
    <xf numFmtId="4" fontId="0" fillId="0" borderId="0" xfId="0" applyNumberFormat="1" applyFill="1"/>
    <xf numFmtId="0" fontId="20" fillId="0" borderId="0" xfId="0" applyFont="1" applyFill="1" applyAlignment="1"/>
    <xf numFmtId="0" fontId="0" fillId="0" borderId="0" xfId="0" applyFill="1" applyAlignment="1"/>
    <xf numFmtId="4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7" fillId="0" borderId="0" xfId="0" applyFont="1" applyFill="1" applyBorder="1"/>
    <xf numFmtId="4" fontId="7" fillId="0" borderId="0" xfId="0" applyNumberFormat="1" applyFont="1" applyFill="1" applyBorder="1"/>
    <xf numFmtId="0" fontId="13" fillId="0" borderId="0" xfId="0" applyFont="1" applyFill="1" applyAlignment="1">
      <alignment horizontal="center"/>
    </xf>
    <xf numFmtId="0" fontId="7" fillId="5" borderId="36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34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34" xfId="0" applyFont="1" applyFill="1" applyBorder="1"/>
    <xf numFmtId="49" fontId="7" fillId="5" borderId="34" xfId="0" applyNumberFormat="1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4" fontId="13" fillId="3" borderId="27" xfId="0" applyNumberFormat="1" applyFont="1" applyFill="1" applyBorder="1"/>
    <xf numFmtId="0" fontId="13" fillId="0" borderId="11" xfId="0" applyFont="1" applyFill="1" applyBorder="1" applyAlignment="1">
      <alignment horizontal="center"/>
    </xf>
    <xf numFmtId="0" fontId="13" fillId="0" borderId="8" xfId="0" applyFont="1" applyFill="1" applyBorder="1"/>
    <xf numFmtId="4" fontId="13" fillId="6" borderId="27" xfId="0" applyNumberFormat="1" applyFont="1" applyFill="1" applyBorder="1"/>
    <xf numFmtId="0" fontId="7" fillId="0" borderId="32" xfId="0" applyFont="1" applyFill="1" applyBorder="1"/>
    <xf numFmtId="0" fontId="13" fillId="0" borderId="27" xfId="0" applyFont="1" applyFill="1" applyBorder="1" applyAlignment="1">
      <alignment horizontal="center"/>
    </xf>
    <xf numFmtId="0" fontId="24" fillId="6" borderId="27" xfId="0" applyFont="1" applyFill="1" applyBorder="1" applyAlignment="1">
      <alignment horizontal="center"/>
    </xf>
    <xf numFmtId="0" fontId="14" fillId="0" borderId="27" xfId="0" applyFont="1" applyBorder="1"/>
    <xf numFmtId="0" fontId="8" fillId="0" borderId="11" xfId="0" applyFont="1" applyFill="1" applyBorder="1" applyAlignment="1">
      <alignment horizontal="center"/>
    </xf>
    <xf numFmtId="4" fontId="8" fillId="0" borderId="27" xfId="0" applyNumberFormat="1" applyFont="1" applyFill="1" applyBorder="1"/>
    <xf numFmtId="4" fontId="8" fillId="4" borderId="27" xfId="0" applyNumberFormat="1" applyFont="1" applyFill="1" applyBorder="1"/>
    <xf numFmtId="4" fontId="8" fillId="3" borderId="27" xfId="0" applyNumberFormat="1" applyFont="1" applyFill="1" applyBorder="1"/>
    <xf numFmtId="0" fontId="7" fillId="0" borderId="31" xfId="0" applyFont="1" applyFill="1" applyBorder="1"/>
    <xf numFmtId="0" fontId="7" fillId="0" borderId="18" xfId="0" applyFont="1" applyFill="1" applyBorder="1" applyAlignment="1">
      <alignment horizontal="center"/>
    </xf>
    <xf numFmtId="0" fontId="7" fillId="0" borderId="18" xfId="0" applyFont="1" applyFill="1" applyBorder="1"/>
    <xf numFmtId="4" fontId="7" fillId="0" borderId="31" xfId="0" applyNumberFormat="1" applyFont="1" applyFill="1" applyBorder="1"/>
    <xf numFmtId="4" fontId="7" fillId="4" borderId="31" xfId="0" applyNumberFormat="1" applyFont="1" applyFill="1" applyBorder="1"/>
    <xf numFmtId="4" fontId="7" fillId="3" borderId="31" xfId="0" applyNumberFormat="1" applyFont="1" applyFill="1" applyBorder="1"/>
    <xf numFmtId="0" fontId="13" fillId="0" borderId="38" xfId="0" applyFont="1" applyFill="1" applyBorder="1"/>
    <xf numFmtId="0" fontId="13" fillId="0" borderId="40" xfId="0" applyFont="1" applyFill="1" applyBorder="1" applyAlignment="1">
      <alignment horizontal="center"/>
    </xf>
    <xf numFmtId="0" fontId="7" fillId="0" borderId="40" xfId="0" applyFont="1" applyFill="1" applyBorder="1"/>
    <xf numFmtId="4" fontId="7" fillId="0" borderId="38" xfId="0" applyNumberFormat="1" applyFont="1" applyFill="1" applyBorder="1"/>
    <xf numFmtId="4" fontId="7" fillId="4" borderId="38" xfId="0" applyNumberFormat="1" applyFont="1" applyFill="1" applyBorder="1"/>
    <xf numFmtId="4" fontId="7" fillId="3" borderId="38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7" fillId="0" borderId="27" xfId="0" applyFont="1" applyFill="1" applyBorder="1" applyAlignment="1">
      <alignment horizontal="center"/>
    </xf>
    <xf numFmtId="4" fontId="13" fillId="0" borderId="30" xfId="0" applyNumberFormat="1" applyFont="1" applyFill="1" applyBorder="1"/>
    <xf numFmtId="4" fontId="13" fillId="4" borderId="30" xfId="0" applyNumberFormat="1" applyFont="1" applyFill="1" applyBorder="1"/>
    <xf numFmtId="0" fontId="7" fillId="0" borderId="29" xfId="0" applyFont="1" applyFill="1" applyBorder="1" applyAlignment="1">
      <alignment horizontal="center"/>
    </xf>
    <xf numFmtId="0" fontId="13" fillId="0" borderId="29" xfId="0" applyFont="1" applyFill="1" applyBorder="1" applyAlignment="1">
      <alignment horizontal="center"/>
    </xf>
    <xf numFmtId="0" fontId="13" fillId="0" borderId="29" xfId="0" applyFont="1" applyFill="1" applyBorder="1"/>
    <xf numFmtId="4" fontId="13" fillId="3" borderId="30" xfId="0" applyNumberFormat="1" applyFont="1" applyFill="1" applyBorder="1"/>
    <xf numFmtId="0" fontId="13" fillId="0" borderId="38" xfId="0" applyFont="1" applyFill="1" applyBorder="1" applyAlignment="1">
      <alignment horizontal="center"/>
    </xf>
    <xf numFmtId="0" fontId="7" fillId="0" borderId="41" xfId="0" applyFont="1" applyFill="1" applyBorder="1"/>
    <xf numFmtId="4" fontId="26" fillId="0" borderId="0" xfId="0" applyNumberFormat="1" applyFont="1" applyFill="1" applyBorder="1" applyAlignment="1">
      <alignment horizontal="center"/>
    </xf>
    <xf numFmtId="0" fontId="13" fillId="0" borderId="30" xfId="0" applyFont="1" applyFill="1" applyBorder="1"/>
    <xf numFmtId="0" fontId="13" fillId="0" borderId="33" xfId="0" applyFont="1" applyFill="1" applyBorder="1" applyAlignment="1">
      <alignment horizontal="center"/>
    </xf>
    <xf numFmtId="0" fontId="14" fillId="0" borderId="30" xfId="0" applyFont="1" applyBorder="1"/>
    <xf numFmtId="4" fontId="14" fillId="6" borderId="30" xfId="0" applyNumberFormat="1" applyFont="1" applyFill="1" applyBorder="1"/>
    <xf numFmtId="0" fontId="13" fillId="0" borderId="11" xfId="0" applyFont="1" applyFill="1" applyBorder="1" applyAlignment="1">
      <alignment horizontal="left"/>
    </xf>
    <xf numFmtId="0" fontId="7" fillId="0" borderId="38" xfId="0" applyFont="1" applyFill="1" applyBorder="1"/>
    <xf numFmtId="3" fontId="7" fillId="0" borderId="0" xfId="0" applyNumberFormat="1" applyFont="1" applyFill="1" applyBorder="1"/>
    <xf numFmtId="0" fontId="13" fillId="0" borderId="34" xfId="0" applyFont="1" applyFill="1" applyBorder="1"/>
    <xf numFmtId="0" fontId="13" fillId="0" borderId="5" xfId="0" applyFont="1" applyFill="1" applyBorder="1" applyAlignment="1">
      <alignment horizontal="center"/>
    </xf>
    <xf numFmtId="0" fontId="13" fillId="0" borderId="28" xfId="0" applyFont="1" applyFill="1" applyBorder="1"/>
    <xf numFmtId="0" fontId="13" fillId="0" borderId="25" xfId="0" applyFont="1" applyFill="1" applyBorder="1" applyAlignment="1">
      <alignment horizontal="center"/>
    </xf>
    <xf numFmtId="0" fontId="7" fillId="0" borderId="28" xfId="0" applyFont="1" applyFill="1" applyBorder="1"/>
    <xf numFmtId="0" fontId="13" fillId="0" borderId="30" xfId="0" applyFont="1" applyFill="1" applyBorder="1" applyAlignment="1">
      <alignment horizontal="center"/>
    </xf>
    <xf numFmtId="4" fontId="13" fillId="0" borderId="31" xfId="0" applyNumberFormat="1" applyFont="1" applyFill="1" applyBorder="1"/>
    <xf numFmtId="4" fontId="13" fillId="4" borderId="31" xfId="0" applyNumberFormat="1" applyFont="1" applyFill="1" applyBorder="1"/>
    <xf numFmtId="4" fontId="13" fillId="3" borderId="31" xfId="0" applyNumberFormat="1" applyFont="1" applyFill="1" applyBorder="1"/>
    <xf numFmtId="0" fontId="13" fillId="0" borderId="28" xfId="0" applyFont="1" applyFill="1" applyBorder="1" applyAlignment="1">
      <alignment horizontal="center"/>
    </xf>
    <xf numFmtId="0" fontId="7" fillId="0" borderId="29" xfId="0" applyFont="1" applyFill="1" applyBorder="1"/>
    <xf numFmtId="4" fontId="13" fillId="0" borderId="34" xfId="0" applyNumberFormat="1" applyFont="1" applyFill="1" applyBorder="1"/>
    <xf numFmtId="4" fontId="13" fillId="4" borderId="34" xfId="0" applyNumberFormat="1" applyFont="1" applyFill="1" applyBorder="1"/>
    <xf numFmtId="4" fontId="13" fillId="3" borderId="34" xfId="0" applyNumberFormat="1" applyFont="1" applyFill="1" applyBorder="1"/>
    <xf numFmtId="0" fontId="24" fillId="6" borderId="29" xfId="0" applyFont="1" applyFill="1" applyBorder="1" applyAlignment="1">
      <alignment horizontal="center"/>
    </xf>
    <xf numFmtId="0" fontId="14" fillId="0" borderId="34" xfId="0" applyFont="1" applyBorder="1"/>
    <xf numFmtId="4" fontId="14" fillId="6" borderId="34" xfId="0" applyNumberFormat="1" applyFont="1" applyFill="1" applyBorder="1"/>
    <xf numFmtId="4" fontId="7" fillId="0" borderId="27" xfId="0" applyNumberFormat="1" applyFont="1" applyFill="1" applyBorder="1"/>
    <xf numFmtId="4" fontId="7" fillId="4" borderId="27" xfId="0" applyNumberFormat="1" applyFont="1" applyFill="1" applyBorder="1"/>
    <xf numFmtId="4" fontId="13" fillId="0" borderId="29" xfId="0" applyNumberFormat="1" applyFont="1" applyFill="1" applyBorder="1"/>
    <xf numFmtId="4" fontId="13" fillId="4" borderId="29" xfId="0" applyNumberFormat="1" applyFont="1" applyFill="1" applyBorder="1"/>
    <xf numFmtId="4" fontId="13" fillId="3" borderId="29" xfId="0" applyNumberFormat="1" applyFont="1" applyFill="1" applyBorder="1"/>
    <xf numFmtId="4" fontId="7" fillId="0" borderId="28" xfId="0" applyNumberFormat="1" applyFont="1" applyFill="1" applyBorder="1"/>
    <xf numFmtId="4" fontId="7" fillId="4" borderId="28" xfId="0" applyNumberFormat="1" applyFont="1" applyFill="1" applyBorder="1"/>
    <xf numFmtId="4" fontId="7" fillId="3" borderId="28" xfId="0" applyNumberFormat="1" applyFont="1" applyFill="1" applyBorder="1"/>
    <xf numFmtId="0" fontId="7" fillId="0" borderId="28" xfId="0" applyFont="1" applyFill="1" applyBorder="1" applyAlignment="1">
      <alignment horizontal="center"/>
    </xf>
    <xf numFmtId="0" fontId="7" fillId="0" borderId="42" xfId="0" applyFont="1" applyFill="1" applyBorder="1" applyAlignment="1">
      <alignment vertical="center"/>
    </xf>
    <xf numFmtId="4" fontId="7" fillId="0" borderId="28" xfId="0" applyNumberFormat="1" applyFont="1" applyFill="1" applyBorder="1" applyAlignment="1">
      <alignment vertical="center"/>
    </xf>
    <xf numFmtId="4" fontId="7" fillId="4" borderId="28" xfId="0" applyNumberFormat="1" applyFont="1" applyFill="1" applyBorder="1" applyAlignment="1">
      <alignment vertical="center"/>
    </xf>
    <xf numFmtId="4" fontId="7" fillId="3" borderId="28" xfId="0" applyNumberFormat="1" applyFont="1" applyFill="1" applyBorder="1" applyAlignment="1">
      <alignment vertical="center"/>
    </xf>
    <xf numFmtId="4" fontId="7" fillId="0" borderId="38" xfId="0" applyNumberFormat="1" applyFont="1" applyFill="1" applyBorder="1" applyAlignment="1">
      <alignment vertical="center"/>
    </xf>
    <xf numFmtId="4" fontId="14" fillId="3" borderId="30" xfId="0" applyNumberFormat="1" applyFont="1" applyFill="1" applyBorder="1" applyAlignment="1"/>
    <xf numFmtId="4" fontId="14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11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1" fillId="0" borderId="0" xfId="0" applyFont="1" applyFill="1" applyAlignment="1"/>
    <xf numFmtId="0" fontId="20" fillId="0" borderId="0" xfId="1" applyFont="1" applyFill="1" applyAlignment="1"/>
    <xf numFmtId="0" fontId="9" fillId="0" borderId="0" xfId="3" applyFont="1" applyAlignment="1">
      <alignment horizontal="center"/>
    </xf>
    <xf numFmtId="0" fontId="12" fillId="0" borderId="0" xfId="3" applyFont="1"/>
    <xf numFmtId="0" fontId="9" fillId="0" borderId="0" xfId="3" applyFont="1" applyAlignment="1">
      <alignment horizontal="center"/>
    </xf>
    <xf numFmtId="0" fontId="9" fillId="0" borderId="43" xfId="3" applyFont="1" applyBorder="1" applyAlignment="1">
      <alignment horizontal="right"/>
    </xf>
    <xf numFmtId="0" fontId="9" fillId="5" borderId="27" xfId="3" applyFont="1" applyFill="1" applyBorder="1" applyAlignment="1">
      <alignment horizontal="center"/>
    </xf>
    <xf numFmtId="0" fontId="9" fillId="2" borderId="27" xfId="3" applyFont="1" applyFill="1" applyBorder="1" applyAlignment="1">
      <alignment horizontal="center"/>
    </xf>
    <xf numFmtId="1" fontId="12" fillId="0" borderId="27" xfId="3" applyNumberFormat="1" applyFont="1" applyBorder="1"/>
    <xf numFmtId="0" fontId="12" fillId="0" borderId="27" xfId="3" applyFont="1" applyBorder="1"/>
    <xf numFmtId="4" fontId="9" fillId="0" borderId="27" xfId="3" applyNumberFormat="1" applyFont="1" applyBorder="1"/>
    <xf numFmtId="0" fontId="9" fillId="0" borderId="27" xfId="3" applyFont="1" applyBorder="1"/>
    <xf numFmtId="0" fontId="9" fillId="0" borderId="27" xfId="3" applyFont="1" applyBorder="1" applyAlignment="1">
      <alignment horizontal="left"/>
    </xf>
    <xf numFmtId="4" fontId="12" fillId="0" borderId="27" xfId="3" applyNumberFormat="1" applyFont="1" applyBorder="1"/>
    <xf numFmtId="14" fontId="12" fillId="0" borderId="27" xfId="3" applyNumberFormat="1" applyFont="1" applyBorder="1"/>
    <xf numFmtId="0" fontId="12" fillId="0" borderId="27" xfId="3" applyFont="1" applyBorder="1" applyAlignment="1">
      <alignment horizontal="left"/>
    </xf>
    <xf numFmtId="0" fontId="9" fillId="0" borderId="0" xfId="3" applyFont="1"/>
    <xf numFmtId="4" fontId="27" fillId="0" borderId="27" xfId="4" applyNumberFormat="1" applyFont="1" applyBorder="1"/>
    <xf numFmtId="0" fontId="27" fillId="0" borderId="27" xfId="4" applyFont="1" applyBorder="1" applyAlignment="1">
      <alignment horizontal="left"/>
    </xf>
    <xf numFmtId="4" fontId="12" fillId="0" borderId="27" xfId="3" applyNumberFormat="1" applyFont="1" applyBorder="1" applyAlignment="1">
      <alignment horizontal="right"/>
    </xf>
    <xf numFmtId="4" fontId="9" fillId="0" borderId="27" xfId="3" applyNumberFormat="1" applyFont="1" applyBorder="1" applyAlignment="1">
      <alignment horizontal="right"/>
    </xf>
    <xf numFmtId="14" fontId="9" fillId="0" borderId="27" xfId="3" applyNumberFormat="1" applyFont="1" applyBorder="1"/>
    <xf numFmtId="0" fontId="12" fillId="0" borderId="27" xfId="3" applyFont="1" applyBorder="1" applyAlignment="1">
      <alignment horizontal="center"/>
    </xf>
    <xf numFmtId="0" fontId="12" fillId="0" borderId="27" xfId="3" applyNumberFormat="1" applyFont="1" applyBorder="1"/>
    <xf numFmtId="0" fontId="9" fillId="0" borderId="27" xfId="3" applyFont="1" applyBorder="1" applyAlignment="1">
      <alignment horizontal="center"/>
    </xf>
    <xf numFmtId="0" fontId="12" fillId="0" borderId="44" xfId="3" applyFont="1" applyBorder="1"/>
    <xf numFmtId="4" fontId="12" fillId="0" borderId="0" xfId="3" applyNumberFormat="1" applyFont="1" applyBorder="1"/>
    <xf numFmtId="0" fontId="9" fillId="0" borderId="27" xfId="3" applyNumberFormat="1" applyFont="1" applyBorder="1"/>
    <xf numFmtId="0" fontId="27" fillId="0" borderId="0" xfId="4" applyFont="1"/>
    <xf numFmtId="4" fontId="27" fillId="0" borderId="27" xfId="4" applyNumberFormat="1" applyFont="1" applyBorder="1" applyAlignment="1">
      <alignment horizontal="right"/>
    </xf>
    <xf numFmtId="4" fontId="27" fillId="0" borderId="27" xfId="4" applyNumberFormat="1" applyFont="1" applyBorder="1" applyAlignment="1">
      <alignment horizontal="left"/>
    </xf>
    <xf numFmtId="0" fontId="9" fillId="0" borderId="0" xfId="3" applyNumberFormat="1" applyFont="1" applyBorder="1"/>
    <xf numFmtId="14" fontId="9" fillId="0" borderId="0" xfId="3" applyNumberFormat="1" applyFont="1" applyBorder="1"/>
    <xf numFmtId="4" fontId="9" fillId="0" borderId="0" xfId="3" applyNumberFormat="1" applyFont="1" applyBorder="1"/>
    <xf numFmtId="0" fontId="9" fillId="0" borderId="0" xfId="3" applyFont="1" applyBorder="1"/>
    <xf numFmtId="0" fontId="9" fillId="0" borderId="0" xfId="3" applyFont="1" applyBorder="1" applyAlignment="1">
      <alignment horizontal="left"/>
    </xf>
    <xf numFmtId="0" fontId="28" fillId="0" borderId="0" xfId="4" applyFont="1" applyAlignment="1">
      <alignment horizontal="center"/>
    </xf>
    <xf numFmtId="0" fontId="28" fillId="5" borderId="27" xfId="4" applyFont="1" applyFill="1" applyBorder="1" applyAlignment="1">
      <alignment horizontal="center"/>
    </xf>
    <xf numFmtId="4" fontId="28" fillId="5" borderId="27" xfId="4" applyNumberFormat="1" applyFont="1" applyFill="1" applyBorder="1" applyAlignment="1"/>
    <xf numFmtId="4" fontId="28" fillId="5" borderId="27" xfId="4" applyNumberFormat="1" applyFont="1" applyFill="1" applyBorder="1" applyAlignment="1">
      <alignment horizontal="center"/>
    </xf>
    <xf numFmtId="0" fontId="28" fillId="0" borderId="0" xfId="4" applyFont="1"/>
    <xf numFmtId="0" fontId="27" fillId="0" borderId="27" xfId="4" applyFont="1" applyBorder="1" applyAlignment="1">
      <alignment horizontal="center"/>
    </xf>
    <xf numFmtId="14" fontId="27" fillId="0" borderId="27" xfId="4" applyNumberFormat="1" applyFont="1" applyBorder="1" applyAlignment="1">
      <alignment horizontal="center"/>
    </xf>
    <xf numFmtId="4" fontId="28" fillId="0" borderId="27" xfId="4" applyNumberFormat="1" applyFont="1" applyBorder="1"/>
    <xf numFmtId="0" fontId="27" fillId="0" borderId="27" xfId="4" applyFont="1" applyBorder="1"/>
    <xf numFmtId="4" fontId="28" fillId="0" borderId="27" xfId="4" applyNumberFormat="1" applyFont="1" applyBorder="1" applyAlignment="1">
      <alignment horizontal="right"/>
    </xf>
    <xf numFmtId="0" fontId="28" fillId="0" borderId="27" xfId="4" applyFont="1" applyBorder="1" applyAlignment="1">
      <alignment horizontal="right"/>
    </xf>
    <xf numFmtId="0" fontId="28" fillId="0" borderId="27" xfId="4" applyFont="1" applyBorder="1" applyAlignment="1">
      <alignment horizontal="center"/>
    </xf>
    <xf numFmtId="0" fontId="28" fillId="0" borderId="27" xfId="4" applyFont="1" applyBorder="1" applyAlignment="1">
      <alignment horizontal="left"/>
    </xf>
    <xf numFmtId="0" fontId="12" fillId="0" borderId="32" xfId="3" applyFont="1" applyBorder="1"/>
    <xf numFmtId="164" fontId="28" fillId="0" borderId="27" xfId="4" applyNumberFormat="1" applyFont="1" applyBorder="1" applyAlignment="1">
      <alignment horizontal="left"/>
    </xf>
    <xf numFmtId="4" fontId="28" fillId="0" borderId="27" xfId="4" applyNumberFormat="1" applyFont="1" applyBorder="1" applyAlignment="1">
      <alignment horizontal="left"/>
    </xf>
    <xf numFmtId="164" fontId="27" fillId="0" borderId="27" xfId="4" applyNumberFormat="1" applyFont="1" applyBorder="1" applyAlignment="1">
      <alignment horizontal="left"/>
    </xf>
    <xf numFmtId="14" fontId="28" fillId="0" borderId="27" xfId="4" applyNumberFormat="1" applyFont="1" applyBorder="1" applyAlignment="1">
      <alignment horizontal="center"/>
    </xf>
    <xf numFmtId="0" fontId="28" fillId="0" borderId="27" xfId="4" applyFont="1" applyBorder="1"/>
    <xf numFmtId="0" fontId="27" fillId="0" borderId="0" xfId="4" applyFont="1" applyAlignment="1">
      <alignment horizontal="left"/>
    </xf>
    <xf numFmtId="0" fontId="28" fillId="0" borderId="0" xfId="4" applyFont="1" applyAlignment="1">
      <alignment horizontal="left"/>
    </xf>
    <xf numFmtId="1" fontId="27" fillId="0" borderId="27" xfId="4" applyNumberFormat="1" applyFont="1" applyBorder="1" applyAlignment="1">
      <alignment horizontal="center"/>
    </xf>
    <xf numFmtId="14" fontId="27" fillId="0" borderId="27" xfId="4" applyNumberFormat="1" applyFont="1" applyBorder="1" applyAlignment="1">
      <alignment horizontal="left"/>
    </xf>
    <xf numFmtId="0" fontId="27" fillId="5" borderId="27" xfId="4" applyFont="1" applyFill="1" applyBorder="1" applyAlignment="1">
      <alignment horizontal="center"/>
    </xf>
    <xf numFmtId="4" fontId="28" fillId="5" borderId="27" xfId="4" applyNumberFormat="1" applyFont="1" applyFill="1" applyBorder="1"/>
    <xf numFmtId="0" fontId="28" fillId="5" borderId="27" xfId="4" applyFont="1" applyFill="1" applyBorder="1" applyAlignment="1">
      <alignment horizontal="right"/>
    </xf>
    <xf numFmtId="0" fontId="27" fillId="5" borderId="27" xfId="4" applyFont="1" applyFill="1" applyBorder="1"/>
    <xf numFmtId="0" fontId="27" fillId="0" borderId="0" xfId="4" applyFont="1" applyAlignment="1">
      <alignment horizontal="left"/>
    </xf>
    <xf numFmtId="0" fontId="27" fillId="0" borderId="0" xfId="4" applyFont="1" applyAlignment="1"/>
    <xf numFmtId="0" fontId="27" fillId="0" borderId="0" xfId="4" applyFont="1" applyAlignment="1"/>
    <xf numFmtId="0" fontId="27" fillId="0" borderId="0" xfId="4" applyFont="1" applyAlignment="1">
      <alignment horizontal="center"/>
    </xf>
    <xf numFmtId="4" fontId="27" fillId="0" borderId="0" xfId="4" applyNumberFormat="1" applyFont="1" applyAlignment="1">
      <alignment horizontal="right"/>
    </xf>
    <xf numFmtId="4" fontId="27" fillId="0" borderId="0" xfId="4" applyNumberFormat="1" applyFont="1"/>
  </cellXfs>
  <cellStyles count="5">
    <cellStyle name="Normální" xfId="0" builtinId="0"/>
    <cellStyle name="normální 2" xfId="1"/>
    <cellStyle name="normální 3" xfId="2"/>
    <cellStyle name="Normální 4" xfId="4"/>
    <cellStyle name="normální_Rezerva 2004 ORJ 110 - k 3110200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28"/>
  <sheetViews>
    <sheetView tabSelected="1" topLeftCell="A2" workbookViewId="0">
      <selection activeCell="E18" sqref="E18"/>
    </sheetView>
  </sheetViews>
  <sheetFormatPr defaultRowHeight="12.75" x14ac:dyDescent="0.2"/>
  <cols>
    <col min="1" max="1" width="4.7109375" customWidth="1"/>
    <col min="2" max="2" width="26.85546875" customWidth="1"/>
    <col min="3" max="5" width="23.7109375" customWidth="1"/>
  </cols>
  <sheetData>
    <row r="1" spans="1:191" s="2" customFormat="1" ht="15.75" hidden="1" x14ac:dyDescent="0.25">
      <c r="A1" s="1" t="s">
        <v>0</v>
      </c>
    </row>
    <row r="2" spans="1:191" s="2" customFormat="1" x14ac:dyDescent="0.2"/>
    <row r="3" spans="1:191" s="2" customFormat="1" ht="15.75" hidden="1" x14ac:dyDescent="0.25">
      <c r="A3" s="1" t="s">
        <v>1</v>
      </c>
      <c r="B3" s="3"/>
    </row>
    <row r="4" spans="1:191" s="2" customFormat="1" ht="15.75" x14ac:dyDescent="0.25">
      <c r="A4" s="1"/>
      <c r="B4" s="1" t="s">
        <v>2</v>
      </c>
    </row>
    <row r="5" spans="1:191" s="2" customFormat="1" ht="15.75" x14ac:dyDescent="0.25">
      <c r="A5" s="1"/>
    </row>
    <row r="6" spans="1:191" s="2" customFormat="1" ht="20.25" x14ac:dyDescent="0.3">
      <c r="A6" s="288" t="s">
        <v>457</v>
      </c>
      <c r="B6" s="289"/>
      <c r="C6" s="290"/>
      <c r="D6" s="290"/>
      <c r="E6" s="290"/>
    </row>
    <row r="7" spans="1:191" ht="15.75" x14ac:dyDescent="0.25">
      <c r="A7" s="4"/>
      <c r="B7" s="5"/>
      <c r="C7" s="5"/>
      <c r="D7" s="5"/>
      <c r="E7" s="5"/>
    </row>
    <row r="8" spans="1:191" ht="13.5" thickBot="1" x14ac:dyDescent="0.25">
      <c r="A8" s="6"/>
      <c r="C8" s="7"/>
      <c r="D8" s="7"/>
      <c r="E8" s="7" t="s">
        <v>3</v>
      </c>
    </row>
    <row r="9" spans="1:191" ht="18.75" customHeight="1" x14ac:dyDescent="0.2">
      <c r="B9" s="291" t="s">
        <v>4</v>
      </c>
      <c r="C9" s="8" t="s">
        <v>5</v>
      </c>
      <c r="D9" s="8" t="s">
        <v>6</v>
      </c>
      <c r="E9" s="8" t="s">
        <v>7</v>
      </c>
      <c r="F9" s="9" t="s">
        <v>8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</row>
    <row r="10" spans="1:191" ht="13.5" customHeight="1" thickBot="1" x14ac:dyDescent="0.25">
      <c r="B10" s="292"/>
      <c r="C10" s="11" t="s">
        <v>9</v>
      </c>
      <c r="D10" s="11" t="s">
        <v>9</v>
      </c>
      <c r="E10" s="11" t="s">
        <v>9</v>
      </c>
      <c r="F10" s="12" t="s">
        <v>10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</row>
    <row r="11" spans="1:191" ht="13.5" thickTop="1" x14ac:dyDescent="0.2">
      <c r="B11" s="13" t="s">
        <v>11</v>
      </c>
      <c r="C11" s="14">
        <v>355277</v>
      </c>
      <c r="D11" s="14">
        <v>354925.9</v>
      </c>
      <c r="E11" s="14">
        <v>108997.8</v>
      </c>
      <c r="F11" s="15">
        <f>(E11/D11)*100</f>
        <v>30.710015808933637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</row>
    <row r="12" spans="1:191" x14ac:dyDescent="0.2">
      <c r="B12" s="16" t="s">
        <v>12</v>
      </c>
      <c r="C12" s="17">
        <v>53171</v>
      </c>
      <c r="D12" s="17">
        <v>53358.7</v>
      </c>
      <c r="E12" s="17">
        <v>24406.2</v>
      </c>
      <c r="F12" s="18">
        <f>(E12/D12)*100</f>
        <v>45.739869974343456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</row>
    <row r="13" spans="1:191" x14ac:dyDescent="0.2">
      <c r="B13" s="16" t="s">
        <v>13</v>
      </c>
      <c r="C13" s="17">
        <v>28644</v>
      </c>
      <c r="D13" s="17">
        <v>28644</v>
      </c>
      <c r="E13" s="17">
        <v>4055.2</v>
      </c>
      <c r="F13" s="18">
        <f>(E13/D13)*100</f>
        <v>14.157240608853511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</row>
    <row r="14" spans="1:191" x14ac:dyDescent="0.2">
      <c r="B14" s="19" t="s">
        <v>14</v>
      </c>
      <c r="C14" s="17">
        <v>36015</v>
      </c>
      <c r="D14" s="17">
        <v>69789.8</v>
      </c>
      <c r="E14" s="17">
        <v>36293.800000000003</v>
      </c>
      <c r="F14" s="18">
        <f>(E14/D14)*100</f>
        <v>52.004447641345877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</row>
    <row r="15" spans="1:191" ht="19.5" customHeight="1" thickBot="1" x14ac:dyDescent="0.25">
      <c r="B15" s="20" t="s">
        <v>15</v>
      </c>
      <c r="C15" s="21">
        <f>SUM(C11:C14)</f>
        <v>473107</v>
      </c>
      <c r="D15" s="21">
        <f>SUM(D11:D14)</f>
        <v>506718.4</v>
      </c>
      <c r="E15" s="21">
        <f>SUM(E11:E14)</f>
        <v>173753</v>
      </c>
      <c r="F15" s="22">
        <f>(E15/D15)*100</f>
        <v>34.28985408858253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</row>
    <row r="16" spans="1:191" ht="13.5" thickTop="1" x14ac:dyDescent="0.2">
      <c r="B16" s="23"/>
      <c r="C16" s="24"/>
      <c r="D16" s="24"/>
      <c r="E16" s="24"/>
      <c r="F16" s="25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</row>
    <row r="17" spans="1:213" x14ac:dyDescent="0.2">
      <c r="A17" s="10"/>
      <c r="B17" s="16" t="s">
        <v>16</v>
      </c>
      <c r="C17" s="17">
        <v>445820</v>
      </c>
      <c r="D17" s="17">
        <v>486322.9</v>
      </c>
      <c r="E17" s="17">
        <v>171037.8</v>
      </c>
      <c r="F17" s="18">
        <f>(E17/D17)*100</f>
        <v>35.169596167484599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</row>
    <row r="18" spans="1:213" s="26" customFormat="1" x14ac:dyDescent="0.2">
      <c r="A18" s="10"/>
      <c r="B18" s="19" t="s">
        <v>17</v>
      </c>
      <c r="C18" s="17">
        <v>126716</v>
      </c>
      <c r="D18" s="17">
        <v>139469.29999999999</v>
      </c>
      <c r="E18" s="17">
        <v>10019.700000000001</v>
      </c>
      <c r="F18" s="18">
        <f>(E18/D18)*100</f>
        <v>7.1841616757236189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</row>
    <row r="19" spans="1:213" ht="19.5" customHeight="1" thickBot="1" x14ac:dyDescent="0.25">
      <c r="A19" s="10"/>
      <c r="B19" s="20" t="s">
        <v>18</v>
      </c>
      <c r="C19" s="21">
        <f>SUM(C17:C18)</f>
        <v>572536</v>
      </c>
      <c r="D19" s="21">
        <f>SUM(D17:D18)</f>
        <v>625792.19999999995</v>
      </c>
      <c r="E19" s="21">
        <f>SUM(E17:E18)</f>
        <v>181057.5</v>
      </c>
      <c r="F19" s="22">
        <f>(E19/D19)*100</f>
        <v>28.932527442815687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</row>
    <row r="20" spans="1:213" ht="13.5" thickTop="1" x14ac:dyDescent="0.2">
      <c r="B20" s="27"/>
      <c r="C20" s="28"/>
      <c r="D20" s="28"/>
      <c r="E20" s="28"/>
      <c r="F20" s="29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</row>
    <row r="21" spans="1:213" x14ac:dyDescent="0.2">
      <c r="B21" s="30" t="s">
        <v>19</v>
      </c>
      <c r="C21" s="31"/>
      <c r="D21" s="31"/>
      <c r="E21" s="31"/>
      <c r="F21" s="32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</row>
    <row r="22" spans="1:213" x14ac:dyDescent="0.2">
      <c r="B22" s="30" t="s">
        <v>20</v>
      </c>
      <c r="C22" s="33"/>
      <c r="D22" s="33"/>
      <c r="E22" s="33">
        <v>7304.5</v>
      </c>
      <c r="F22" s="34"/>
    </row>
    <row r="23" spans="1:213" ht="15" customHeight="1" thickBot="1" x14ac:dyDescent="0.25">
      <c r="B23" s="35" t="s">
        <v>21</v>
      </c>
      <c r="C23" s="36">
        <v>99429</v>
      </c>
      <c r="D23" s="36">
        <v>119073.8</v>
      </c>
      <c r="E23" s="36"/>
      <c r="F23" s="37"/>
    </row>
    <row r="26" spans="1:213" x14ac:dyDescent="0.2">
      <c r="B26" s="38" t="s">
        <v>22</v>
      </c>
    </row>
    <row r="27" spans="1:213" x14ac:dyDescent="0.2">
      <c r="B27" s="38" t="s">
        <v>23</v>
      </c>
      <c r="C27" s="38"/>
      <c r="D27" s="38"/>
      <c r="E27" s="38"/>
    </row>
    <row r="28" spans="1:213" ht="15" x14ac:dyDescent="0.2">
      <c r="B28" s="38"/>
      <c r="C28" s="39"/>
      <c r="D28" s="39"/>
      <c r="E28" s="39"/>
    </row>
  </sheetData>
  <mergeCells count="2">
    <mergeCell ref="A6:E6"/>
    <mergeCell ref="B9:B10"/>
  </mergeCells>
  <pageMargins left="0.28000000000000003" right="0.35433070866141736" top="0.98425196850393704" bottom="0.70866141732283472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6"/>
  <sheetViews>
    <sheetView zoomScale="76" zoomScaleNormal="76" workbookViewId="0">
      <selection activeCell="A289" sqref="A289:XFD289"/>
    </sheetView>
  </sheetViews>
  <sheetFormatPr defaultRowHeight="12.75" x14ac:dyDescent="0.2"/>
  <cols>
    <col min="1" max="1" width="10.5703125" style="40" customWidth="1"/>
    <col min="2" max="3" width="10.28515625" style="40" customWidth="1"/>
    <col min="4" max="4" width="76.85546875" style="40" customWidth="1"/>
    <col min="5" max="7" width="16.7109375" style="41" customWidth="1"/>
    <col min="8" max="8" width="11.5703125" style="41" customWidth="1"/>
    <col min="9" max="9" width="9.140625" style="40"/>
    <col min="10" max="10" width="24.85546875" style="40" customWidth="1"/>
    <col min="11" max="16384" width="9.140625" style="40"/>
  </cols>
  <sheetData>
    <row r="1" spans="1:10" ht="21.75" customHeight="1" x14ac:dyDescent="0.25">
      <c r="A1" s="293" t="s">
        <v>198</v>
      </c>
      <c r="B1" s="290"/>
      <c r="C1" s="290"/>
      <c r="D1" s="188"/>
      <c r="E1" s="186"/>
      <c r="F1" s="186"/>
      <c r="G1" s="117"/>
      <c r="H1" s="117"/>
    </row>
    <row r="2" spans="1:10" ht="12.75" customHeight="1" x14ac:dyDescent="0.25">
      <c r="A2" s="187"/>
      <c r="B2" s="182"/>
      <c r="C2" s="187"/>
      <c r="D2" s="57"/>
      <c r="E2" s="186"/>
      <c r="F2" s="186"/>
      <c r="G2" s="186"/>
      <c r="H2" s="186"/>
    </row>
    <row r="3" spans="1:10" s="182" customFormat="1" ht="24" customHeight="1" x14ac:dyDescent="0.3">
      <c r="A3" s="294" t="s">
        <v>334</v>
      </c>
      <c r="B3" s="294"/>
      <c r="C3" s="294"/>
      <c r="D3" s="290"/>
      <c r="E3" s="290"/>
      <c r="F3" s="185"/>
      <c r="G3" s="185"/>
      <c r="H3" s="185"/>
    </row>
    <row r="4" spans="1:10" s="182" customFormat="1" ht="15" customHeight="1" x14ac:dyDescent="0.3">
      <c r="A4" s="184"/>
      <c r="B4" s="184"/>
      <c r="C4" s="184"/>
      <c r="D4" s="184"/>
      <c r="E4" s="183"/>
      <c r="F4" s="183"/>
      <c r="G4" s="181"/>
      <c r="H4" s="183"/>
    </row>
    <row r="5" spans="1:10" ht="15" customHeight="1" thickBot="1" x14ac:dyDescent="0.25">
      <c r="A5" s="52"/>
      <c r="B5" s="52"/>
      <c r="C5" s="52"/>
      <c r="D5" s="52"/>
      <c r="E5" s="51"/>
      <c r="F5" s="51"/>
      <c r="G5" s="287" t="s">
        <v>3</v>
      </c>
      <c r="H5" s="51"/>
    </row>
    <row r="6" spans="1:10" ht="15.75" x14ac:dyDescent="0.25">
      <c r="A6" s="96" t="s">
        <v>57</v>
      </c>
      <c r="B6" s="96" t="s">
        <v>56</v>
      </c>
      <c r="C6" s="96" t="s">
        <v>55</v>
      </c>
      <c r="D6" s="95" t="s">
        <v>54</v>
      </c>
      <c r="E6" s="94" t="s">
        <v>53</v>
      </c>
      <c r="F6" s="94" t="s">
        <v>53</v>
      </c>
      <c r="G6" s="94" t="s">
        <v>7</v>
      </c>
      <c r="H6" s="94" t="s">
        <v>52</v>
      </c>
    </row>
    <row r="7" spans="1:10" ht="15.75" customHeight="1" thickBot="1" x14ac:dyDescent="0.3">
      <c r="A7" s="93"/>
      <c r="B7" s="93"/>
      <c r="C7" s="93"/>
      <c r="D7" s="92"/>
      <c r="E7" s="90" t="s">
        <v>51</v>
      </c>
      <c r="F7" s="90" t="s">
        <v>50</v>
      </c>
      <c r="G7" s="91" t="s">
        <v>333</v>
      </c>
      <c r="H7" s="90" t="s">
        <v>10</v>
      </c>
    </row>
    <row r="8" spans="1:10" ht="15.75" customHeight="1" thickTop="1" x14ac:dyDescent="0.25">
      <c r="A8" s="163">
        <v>20</v>
      </c>
      <c r="B8" s="116"/>
      <c r="C8" s="116"/>
      <c r="D8" s="115" t="s">
        <v>197</v>
      </c>
      <c r="E8" s="112"/>
      <c r="F8" s="114"/>
      <c r="G8" s="113"/>
      <c r="H8" s="112"/>
    </row>
    <row r="9" spans="1:10" ht="15.75" customHeight="1" x14ac:dyDescent="0.25">
      <c r="A9" s="163"/>
      <c r="B9" s="116"/>
      <c r="C9" s="116"/>
      <c r="D9" s="115"/>
      <c r="E9" s="112"/>
      <c r="F9" s="114"/>
      <c r="G9" s="113"/>
      <c r="H9" s="112"/>
    </row>
    <row r="10" spans="1:10" ht="15.75" hidden="1" customHeight="1" x14ac:dyDescent="0.25">
      <c r="A10" s="163"/>
      <c r="B10" s="116"/>
      <c r="C10" s="180">
        <v>2420</v>
      </c>
      <c r="D10" s="141" t="s">
        <v>196</v>
      </c>
      <c r="E10" s="50"/>
      <c r="F10" s="69"/>
      <c r="G10" s="68">
        <v>0</v>
      </c>
      <c r="H10" s="50" t="e">
        <f>(#REF!/F10)*100</f>
        <v>#REF!</v>
      </c>
    </row>
    <row r="11" spans="1:10" ht="15.75" hidden="1" customHeight="1" x14ac:dyDescent="0.25">
      <c r="A11" s="178"/>
      <c r="B11" s="116"/>
      <c r="C11" s="180">
        <v>4113</v>
      </c>
      <c r="D11" s="141" t="s">
        <v>194</v>
      </c>
      <c r="E11" s="50"/>
      <c r="F11" s="69"/>
      <c r="G11" s="68">
        <v>0</v>
      </c>
      <c r="H11" s="50" t="e">
        <f>(#REF!/F11)*100</f>
        <v>#REF!</v>
      </c>
    </row>
    <row r="12" spans="1:10" ht="15.75" hidden="1" customHeight="1" x14ac:dyDescent="0.25">
      <c r="A12" s="178"/>
      <c r="B12" s="116"/>
      <c r="C12" s="180">
        <v>4113</v>
      </c>
      <c r="D12" s="141" t="s">
        <v>194</v>
      </c>
      <c r="E12" s="50"/>
      <c r="F12" s="69"/>
      <c r="G12" s="68">
        <v>0</v>
      </c>
      <c r="H12" s="50" t="e">
        <f>(#REF!/F12)*100</f>
        <v>#REF!</v>
      </c>
    </row>
    <row r="13" spans="1:10" ht="15.75" hidden="1" customHeight="1" x14ac:dyDescent="0.25">
      <c r="A13" s="178"/>
      <c r="B13" s="116"/>
      <c r="C13" s="180">
        <v>4116</v>
      </c>
      <c r="D13" s="141" t="s">
        <v>195</v>
      </c>
      <c r="E13" s="50"/>
      <c r="F13" s="69"/>
      <c r="G13" s="68">
        <v>0</v>
      </c>
      <c r="H13" s="50" t="e">
        <f>(#REF!/F13)*100</f>
        <v>#REF!</v>
      </c>
    </row>
    <row r="14" spans="1:10" ht="15.75" hidden="1" customHeight="1" x14ac:dyDescent="0.25">
      <c r="A14" s="178"/>
      <c r="B14" s="116"/>
      <c r="C14" s="180">
        <v>4213</v>
      </c>
      <c r="D14" s="179" t="s">
        <v>192</v>
      </c>
      <c r="E14" s="112"/>
      <c r="F14" s="114"/>
      <c r="G14" s="68">
        <v>0</v>
      </c>
      <c r="H14" s="50" t="e">
        <f>(#REF!/F14)*100</f>
        <v>#REF!</v>
      </c>
      <c r="J14" s="41"/>
    </row>
    <row r="15" spans="1:10" ht="15.75" hidden="1" customHeight="1" x14ac:dyDescent="0.25">
      <c r="A15" s="178"/>
      <c r="B15" s="116"/>
      <c r="C15" s="180">
        <v>4213</v>
      </c>
      <c r="D15" s="179" t="s">
        <v>192</v>
      </c>
      <c r="E15" s="112"/>
      <c r="F15" s="114"/>
      <c r="G15" s="68">
        <v>0</v>
      </c>
      <c r="H15" s="50" t="e">
        <f>(#REF!/F15)*100</f>
        <v>#REF!</v>
      </c>
      <c r="J15" s="41"/>
    </row>
    <row r="16" spans="1:10" ht="15.75" hidden="1" customHeight="1" x14ac:dyDescent="0.25">
      <c r="A16" s="178"/>
      <c r="B16" s="116"/>
      <c r="C16" s="180">
        <v>4216</v>
      </c>
      <c r="D16" s="179" t="s">
        <v>190</v>
      </c>
      <c r="E16" s="112"/>
      <c r="F16" s="114"/>
      <c r="G16" s="68">
        <v>0</v>
      </c>
      <c r="H16" s="50" t="e">
        <f>(#REF!/F16)*100</f>
        <v>#REF!</v>
      </c>
      <c r="J16" s="41"/>
    </row>
    <row r="17" spans="1:10" ht="15.75" hidden="1" customHeight="1" x14ac:dyDescent="0.25">
      <c r="A17" s="178"/>
      <c r="B17" s="116"/>
      <c r="C17" s="180">
        <v>4216</v>
      </c>
      <c r="D17" s="179" t="s">
        <v>190</v>
      </c>
      <c r="E17" s="112"/>
      <c r="F17" s="114"/>
      <c r="G17" s="68">
        <v>0</v>
      </c>
      <c r="H17" s="50" t="e">
        <f>(#REF!/F17)*100</f>
        <v>#REF!</v>
      </c>
      <c r="J17" s="41"/>
    </row>
    <row r="18" spans="1:10" ht="15.75" hidden="1" customHeight="1" x14ac:dyDescent="0.25">
      <c r="A18" s="178"/>
      <c r="B18" s="116"/>
      <c r="C18" s="180">
        <v>4216</v>
      </c>
      <c r="D18" s="179" t="s">
        <v>190</v>
      </c>
      <c r="E18" s="112"/>
      <c r="F18" s="114"/>
      <c r="G18" s="68">
        <v>0</v>
      </c>
      <c r="H18" s="50" t="e">
        <f>(#REF!/F18)*100</f>
        <v>#REF!</v>
      </c>
      <c r="J18" s="41"/>
    </row>
    <row r="19" spans="1:10" ht="15.75" hidden="1" customHeight="1" x14ac:dyDescent="0.25">
      <c r="A19" s="178"/>
      <c r="B19" s="116"/>
      <c r="C19" s="180">
        <v>4216</v>
      </c>
      <c r="D19" s="179" t="s">
        <v>191</v>
      </c>
      <c r="E19" s="112"/>
      <c r="F19" s="114"/>
      <c r="G19" s="68">
        <v>0</v>
      </c>
      <c r="H19" s="50" t="e">
        <f>(#REF!/F19)*100</f>
        <v>#REF!</v>
      </c>
      <c r="I19" s="41"/>
    </row>
    <row r="20" spans="1:10" ht="15.75" hidden="1" customHeight="1" x14ac:dyDescent="0.25">
      <c r="A20" s="178"/>
      <c r="B20" s="116"/>
      <c r="C20" s="180">
        <v>4216</v>
      </c>
      <c r="D20" s="179" t="s">
        <v>190</v>
      </c>
      <c r="E20" s="112"/>
      <c r="F20" s="69"/>
      <c r="G20" s="68">
        <v>0</v>
      </c>
      <c r="H20" s="50" t="e">
        <f>(#REF!/F20)*100</f>
        <v>#REF!</v>
      </c>
      <c r="I20" s="41"/>
    </row>
    <row r="21" spans="1:10" ht="15" hidden="1" x14ac:dyDescent="0.2">
      <c r="A21" s="176"/>
      <c r="B21" s="175"/>
      <c r="C21" s="171">
        <v>4222</v>
      </c>
      <c r="D21" s="170" t="s">
        <v>189</v>
      </c>
      <c r="E21" s="72"/>
      <c r="F21" s="80"/>
      <c r="G21" s="68">
        <v>0</v>
      </c>
      <c r="H21" s="50" t="e">
        <f>(#REF!/F21)*100</f>
        <v>#REF!</v>
      </c>
    </row>
    <row r="22" spans="1:10" ht="15" hidden="1" x14ac:dyDescent="0.2">
      <c r="A22" s="176"/>
      <c r="B22" s="175"/>
      <c r="C22" s="171">
        <v>4222</v>
      </c>
      <c r="D22" s="170" t="s">
        <v>189</v>
      </c>
      <c r="E22" s="72"/>
      <c r="F22" s="80"/>
      <c r="G22" s="68">
        <v>0</v>
      </c>
      <c r="H22" s="50" t="e">
        <f>(#REF!/F22)*100</f>
        <v>#REF!</v>
      </c>
    </row>
    <row r="23" spans="1:10" ht="15" hidden="1" x14ac:dyDescent="0.2">
      <c r="A23" s="176"/>
      <c r="B23" s="175"/>
      <c r="C23" s="171">
        <v>4222</v>
      </c>
      <c r="D23" s="170" t="s">
        <v>188</v>
      </c>
      <c r="E23" s="72"/>
      <c r="F23" s="80"/>
      <c r="G23" s="68">
        <v>0</v>
      </c>
      <c r="H23" s="50" t="e">
        <f>(#REF!/F23)*100</f>
        <v>#REF!</v>
      </c>
    </row>
    <row r="24" spans="1:10" ht="15" hidden="1" x14ac:dyDescent="0.2">
      <c r="A24" s="173"/>
      <c r="B24" s="172"/>
      <c r="C24" s="171">
        <v>4222</v>
      </c>
      <c r="D24" s="170" t="s">
        <v>187</v>
      </c>
      <c r="E24" s="50"/>
      <c r="F24" s="69"/>
      <c r="G24" s="68">
        <v>0</v>
      </c>
      <c r="H24" s="50" t="e">
        <f>(#REF!/F24)*100</f>
        <v>#REF!</v>
      </c>
    </row>
    <row r="25" spans="1:10" ht="15" hidden="1" x14ac:dyDescent="0.2">
      <c r="A25" s="176"/>
      <c r="B25" s="175"/>
      <c r="C25" s="171">
        <v>4223</v>
      </c>
      <c r="D25" s="170" t="s">
        <v>186</v>
      </c>
      <c r="E25" s="72"/>
      <c r="F25" s="80"/>
      <c r="G25" s="68">
        <v>0</v>
      </c>
      <c r="H25" s="50" t="e">
        <f>(#REF!/F25)*100</f>
        <v>#REF!</v>
      </c>
    </row>
    <row r="26" spans="1:10" ht="15" hidden="1" x14ac:dyDescent="0.2">
      <c r="A26" s="176"/>
      <c r="B26" s="175"/>
      <c r="C26" s="171">
        <v>4232</v>
      </c>
      <c r="D26" s="170" t="s">
        <v>185</v>
      </c>
      <c r="E26" s="72"/>
      <c r="F26" s="80"/>
      <c r="G26" s="68">
        <v>0</v>
      </c>
      <c r="H26" s="50" t="e">
        <f>(#REF!/F26)*100</f>
        <v>#REF!</v>
      </c>
    </row>
    <row r="27" spans="1:10" ht="15" hidden="1" x14ac:dyDescent="0.2">
      <c r="A27" s="176"/>
      <c r="B27" s="175"/>
      <c r="C27" s="171">
        <v>4232</v>
      </c>
      <c r="D27" s="170" t="s">
        <v>185</v>
      </c>
      <c r="E27" s="72"/>
      <c r="F27" s="80"/>
      <c r="G27" s="68">
        <v>0</v>
      </c>
      <c r="H27" s="50" t="e">
        <f>(#REF!/F27)*100</f>
        <v>#REF!</v>
      </c>
    </row>
    <row r="28" spans="1:10" ht="15" hidden="1" x14ac:dyDescent="0.2">
      <c r="A28" s="176"/>
      <c r="B28" s="175">
        <v>2212</v>
      </c>
      <c r="C28" s="171">
        <v>2322</v>
      </c>
      <c r="D28" s="170" t="s">
        <v>184</v>
      </c>
      <c r="E28" s="72"/>
      <c r="F28" s="80"/>
      <c r="G28" s="79">
        <v>0</v>
      </c>
      <c r="H28" s="50" t="e">
        <f>(#REF!/F28)*100</f>
        <v>#REF!</v>
      </c>
    </row>
    <row r="29" spans="1:10" ht="15" hidden="1" customHeight="1" x14ac:dyDescent="0.2">
      <c r="A29" s="176"/>
      <c r="B29" s="175">
        <v>2212</v>
      </c>
      <c r="C29" s="171">
        <v>2324</v>
      </c>
      <c r="D29" s="170" t="s">
        <v>183</v>
      </c>
      <c r="E29" s="72"/>
      <c r="F29" s="80"/>
      <c r="G29" s="79">
        <v>0</v>
      </c>
      <c r="H29" s="50" t="e">
        <f>(#REF!/F29)*100</f>
        <v>#REF!</v>
      </c>
    </row>
    <row r="30" spans="1:10" ht="15" hidden="1" customHeight="1" x14ac:dyDescent="0.2">
      <c r="A30" s="176"/>
      <c r="B30" s="175">
        <v>2219</v>
      </c>
      <c r="C30" s="177">
        <v>2321</v>
      </c>
      <c r="D30" s="170" t="s">
        <v>182</v>
      </c>
      <c r="E30" s="72"/>
      <c r="F30" s="80"/>
      <c r="G30" s="79">
        <v>0</v>
      </c>
      <c r="H30" s="50" t="e">
        <f>(#REF!/F30)*100</f>
        <v>#REF!</v>
      </c>
    </row>
    <row r="31" spans="1:10" ht="15" hidden="1" customHeight="1" x14ac:dyDescent="0.2">
      <c r="A31" s="176"/>
      <c r="B31" s="175">
        <v>2219</v>
      </c>
      <c r="C31" s="171">
        <v>2324</v>
      </c>
      <c r="D31" s="170" t="s">
        <v>181</v>
      </c>
      <c r="E31" s="72"/>
      <c r="F31" s="80"/>
      <c r="G31" s="79">
        <v>0</v>
      </c>
      <c r="H31" s="50" t="e">
        <f>(#REF!/F31)*100</f>
        <v>#REF!</v>
      </c>
    </row>
    <row r="32" spans="1:10" ht="15" hidden="1" customHeight="1" x14ac:dyDescent="0.2">
      <c r="A32" s="176"/>
      <c r="B32" s="175">
        <v>2221</v>
      </c>
      <c r="C32" s="177">
        <v>2329</v>
      </c>
      <c r="D32" s="170" t="s">
        <v>180</v>
      </c>
      <c r="E32" s="72"/>
      <c r="F32" s="80"/>
      <c r="G32" s="79">
        <v>0</v>
      </c>
      <c r="H32" s="50" t="e">
        <f>(#REF!/F32)*100</f>
        <v>#REF!</v>
      </c>
    </row>
    <row r="33" spans="1:8" ht="15" hidden="1" customHeight="1" x14ac:dyDescent="0.2">
      <c r="A33" s="70"/>
      <c r="B33" s="71">
        <v>3421</v>
      </c>
      <c r="C33" s="71">
        <v>3121</v>
      </c>
      <c r="D33" s="71" t="s">
        <v>179</v>
      </c>
      <c r="E33" s="124"/>
      <c r="F33" s="69"/>
      <c r="G33" s="79">
        <v>0</v>
      </c>
      <c r="H33" s="50" t="e">
        <f>(#REF!/F33)*100</f>
        <v>#REF!</v>
      </c>
    </row>
    <row r="34" spans="1:8" ht="15" hidden="1" customHeight="1" x14ac:dyDescent="0.2">
      <c r="A34" s="70"/>
      <c r="B34" s="71">
        <v>3631</v>
      </c>
      <c r="C34" s="71">
        <v>2322</v>
      </c>
      <c r="D34" s="71" t="s">
        <v>178</v>
      </c>
      <c r="E34" s="124"/>
      <c r="F34" s="69"/>
      <c r="G34" s="79">
        <v>0</v>
      </c>
      <c r="H34" s="50" t="e">
        <f>(#REF!/F34)*100</f>
        <v>#REF!</v>
      </c>
    </row>
    <row r="35" spans="1:8" ht="15" customHeight="1" x14ac:dyDescent="0.2">
      <c r="A35" s="174"/>
      <c r="B35" s="171">
        <v>3631</v>
      </c>
      <c r="C35" s="71">
        <v>2324</v>
      </c>
      <c r="D35" s="71" t="s">
        <v>377</v>
      </c>
      <c r="E35" s="124">
        <v>0</v>
      </c>
      <c r="F35" s="69">
        <v>0</v>
      </c>
      <c r="G35" s="79">
        <v>16.5</v>
      </c>
      <c r="H35" s="50" t="e">
        <f>(G35/F35)*100</f>
        <v>#DIV/0!</v>
      </c>
    </row>
    <row r="36" spans="1:8" ht="15" hidden="1" customHeight="1" x14ac:dyDescent="0.2">
      <c r="A36" s="176"/>
      <c r="B36" s="175">
        <v>3322</v>
      </c>
      <c r="C36" s="177">
        <v>2324</v>
      </c>
      <c r="D36" s="170" t="s">
        <v>177</v>
      </c>
      <c r="E36" s="72"/>
      <c r="F36" s="80"/>
      <c r="G36" s="79">
        <v>0</v>
      </c>
      <c r="H36" s="50" t="e">
        <f>(#REF!/F36)*100</f>
        <v>#REF!</v>
      </c>
    </row>
    <row r="37" spans="1:8" ht="15" hidden="1" x14ac:dyDescent="0.2">
      <c r="A37" s="70"/>
      <c r="B37" s="71">
        <v>3412</v>
      </c>
      <c r="C37" s="71">
        <v>2321</v>
      </c>
      <c r="D37" s="71" t="s">
        <v>176</v>
      </c>
      <c r="E37" s="124"/>
      <c r="F37" s="69"/>
      <c r="G37" s="79">
        <v>0</v>
      </c>
      <c r="H37" s="50" t="e">
        <f>(#REF!/F37)*100</f>
        <v>#REF!</v>
      </c>
    </row>
    <row r="38" spans="1:8" ht="15" hidden="1" x14ac:dyDescent="0.2">
      <c r="A38" s="176"/>
      <c r="B38" s="175">
        <v>3635</v>
      </c>
      <c r="C38" s="171">
        <v>3122</v>
      </c>
      <c r="D38" s="170" t="s">
        <v>175</v>
      </c>
      <c r="E38" s="72"/>
      <c r="F38" s="80"/>
      <c r="G38" s="79">
        <v>0</v>
      </c>
      <c r="H38" s="50" t="e">
        <f>(#REF!/F38)*100</f>
        <v>#REF!</v>
      </c>
    </row>
    <row r="39" spans="1:8" ht="15" hidden="1" x14ac:dyDescent="0.2">
      <c r="A39" s="176"/>
      <c r="B39" s="175">
        <v>3699</v>
      </c>
      <c r="C39" s="171">
        <v>2111</v>
      </c>
      <c r="D39" s="170" t="s">
        <v>174</v>
      </c>
      <c r="E39" s="72"/>
      <c r="F39" s="80"/>
      <c r="G39" s="79">
        <v>0</v>
      </c>
      <c r="H39" s="50" t="e">
        <f>(#REF!/F39)*100</f>
        <v>#REF!</v>
      </c>
    </row>
    <row r="40" spans="1:8" ht="15" hidden="1" x14ac:dyDescent="0.2">
      <c r="A40" s="174"/>
      <c r="B40" s="171">
        <v>3725</v>
      </c>
      <c r="C40" s="71">
        <v>2321</v>
      </c>
      <c r="D40" s="71" t="s">
        <v>173</v>
      </c>
      <c r="E40" s="124"/>
      <c r="F40" s="69"/>
      <c r="G40" s="79">
        <v>0</v>
      </c>
      <c r="H40" s="50" t="e">
        <f>(#REF!/F40)*100</f>
        <v>#REF!</v>
      </c>
    </row>
    <row r="41" spans="1:8" ht="15" x14ac:dyDescent="0.2">
      <c r="A41" s="174"/>
      <c r="B41" s="171">
        <v>3725</v>
      </c>
      <c r="C41" s="71">
        <v>2324</v>
      </c>
      <c r="D41" s="71" t="s">
        <v>378</v>
      </c>
      <c r="E41" s="124">
        <v>2000</v>
      </c>
      <c r="F41" s="69">
        <v>2000</v>
      </c>
      <c r="G41" s="68">
        <v>666.6</v>
      </c>
      <c r="H41" s="50">
        <f>(G41/F41)*100</f>
        <v>33.33</v>
      </c>
    </row>
    <row r="42" spans="1:8" ht="15" hidden="1" x14ac:dyDescent="0.2">
      <c r="A42" s="173"/>
      <c r="B42" s="172">
        <v>6399</v>
      </c>
      <c r="C42" s="171">
        <v>2222</v>
      </c>
      <c r="D42" s="170" t="s">
        <v>172</v>
      </c>
      <c r="E42" s="50"/>
      <c r="F42" s="69"/>
      <c r="G42" s="79">
        <v>0</v>
      </c>
      <c r="H42" s="50" t="e">
        <f>(#REF!/F42)*100</f>
        <v>#REF!</v>
      </c>
    </row>
    <row r="43" spans="1:8" ht="15.75" thickBot="1" x14ac:dyDescent="0.25">
      <c r="A43" s="169"/>
      <c r="B43" s="77"/>
      <c r="C43" s="77"/>
      <c r="D43" s="77"/>
      <c r="E43" s="75"/>
      <c r="F43" s="74"/>
      <c r="G43" s="73"/>
      <c r="H43" s="75"/>
    </row>
    <row r="44" spans="1:8" s="52" customFormat="1" ht="21.75" customHeight="1" thickTop="1" thickBot="1" x14ac:dyDescent="0.3">
      <c r="A44" s="168"/>
      <c r="B44" s="167"/>
      <c r="C44" s="167"/>
      <c r="D44" s="166" t="s">
        <v>171</v>
      </c>
      <c r="E44" s="110">
        <f t="shared" ref="E44:G44" si="0">SUM(E10:E43)</f>
        <v>2000</v>
      </c>
      <c r="F44" s="165">
        <f t="shared" si="0"/>
        <v>2000</v>
      </c>
      <c r="G44" s="164">
        <f t="shared" si="0"/>
        <v>683.1</v>
      </c>
      <c r="H44" s="110">
        <f>(G44/F44)*100</f>
        <v>34.155000000000001</v>
      </c>
    </row>
    <row r="45" spans="1:8" ht="15" customHeight="1" x14ac:dyDescent="0.25">
      <c r="A45" s="53"/>
      <c r="B45" s="53"/>
      <c r="C45" s="53"/>
      <c r="D45" s="57"/>
      <c r="E45" s="55"/>
      <c r="F45" s="55"/>
      <c r="G45" s="117"/>
      <c r="H45" s="117"/>
    </row>
    <row r="46" spans="1:8" ht="15" customHeight="1" x14ac:dyDescent="0.25">
      <c r="A46" s="53"/>
      <c r="B46" s="53"/>
      <c r="C46" s="53"/>
      <c r="D46" s="57"/>
      <c r="E46" s="55"/>
      <c r="F46" s="55"/>
      <c r="G46" s="55"/>
      <c r="H46" s="55"/>
    </row>
    <row r="47" spans="1:8" ht="15" customHeight="1" thickBot="1" x14ac:dyDescent="0.3">
      <c r="A47" s="53"/>
      <c r="B47" s="53"/>
      <c r="C47" s="53"/>
      <c r="D47" s="57"/>
      <c r="E47" s="55"/>
      <c r="F47" s="55"/>
      <c r="G47" s="55"/>
      <c r="H47" s="55"/>
    </row>
    <row r="48" spans="1:8" ht="15.75" x14ac:dyDescent="0.25">
      <c r="A48" s="96" t="s">
        <v>57</v>
      </c>
      <c r="B48" s="96" t="s">
        <v>56</v>
      </c>
      <c r="C48" s="96" t="s">
        <v>55</v>
      </c>
      <c r="D48" s="95" t="s">
        <v>54</v>
      </c>
      <c r="E48" s="94" t="s">
        <v>53</v>
      </c>
      <c r="F48" s="94" t="s">
        <v>53</v>
      </c>
      <c r="G48" s="94" t="s">
        <v>7</v>
      </c>
      <c r="H48" s="94" t="s">
        <v>52</v>
      </c>
    </row>
    <row r="49" spans="1:8" ht="15.75" customHeight="1" thickBot="1" x14ac:dyDescent="0.3">
      <c r="A49" s="93"/>
      <c r="B49" s="93"/>
      <c r="C49" s="93"/>
      <c r="D49" s="92"/>
      <c r="E49" s="90" t="s">
        <v>51</v>
      </c>
      <c r="F49" s="90" t="s">
        <v>50</v>
      </c>
      <c r="G49" s="91" t="s">
        <v>49</v>
      </c>
      <c r="H49" s="90" t="s">
        <v>10</v>
      </c>
    </row>
    <row r="50" spans="1:8" ht="16.5" customHeight="1" thickTop="1" x14ac:dyDescent="0.25">
      <c r="A50" s="163">
        <v>30</v>
      </c>
      <c r="B50" s="116"/>
      <c r="C50" s="116"/>
      <c r="D50" s="115" t="s">
        <v>170</v>
      </c>
      <c r="E50" s="160"/>
      <c r="F50" s="162"/>
      <c r="G50" s="161"/>
      <c r="H50" s="160"/>
    </row>
    <row r="51" spans="1:8" ht="15" customHeight="1" x14ac:dyDescent="0.25">
      <c r="A51" s="143"/>
      <c r="B51" s="127"/>
      <c r="C51" s="127"/>
      <c r="D51" s="127"/>
      <c r="E51" s="50"/>
      <c r="F51" s="69"/>
      <c r="G51" s="68"/>
      <c r="H51" s="50"/>
    </row>
    <row r="52" spans="1:8" ht="15" x14ac:dyDescent="0.2">
      <c r="A52" s="70"/>
      <c r="B52" s="71"/>
      <c r="C52" s="71">
        <v>1361</v>
      </c>
      <c r="D52" s="71" t="s">
        <v>76</v>
      </c>
      <c r="E52" s="144">
        <v>0</v>
      </c>
      <c r="F52" s="138">
        <v>0</v>
      </c>
      <c r="G52" s="157">
        <v>0</v>
      </c>
      <c r="H52" s="50" t="e">
        <f t="shared" ref="H52:H87" si="1">(G52/F52)*100</f>
        <v>#DIV/0!</v>
      </c>
    </row>
    <row r="53" spans="1:8" ht="15" hidden="1" x14ac:dyDescent="0.2">
      <c r="A53" s="70"/>
      <c r="B53" s="71"/>
      <c r="C53" s="71">
        <v>2460</v>
      </c>
      <c r="D53" s="71" t="s">
        <v>169</v>
      </c>
      <c r="E53" s="144"/>
      <c r="F53" s="138"/>
      <c r="G53" s="157"/>
      <c r="H53" s="50" t="e">
        <f t="shared" si="1"/>
        <v>#DIV/0!</v>
      </c>
    </row>
    <row r="54" spans="1:8" ht="15" hidden="1" x14ac:dyDescent="0.2">
      <c r="A54" s="70">
        <v>98008</v>
      </c>
      <c r="B54" s="71"/>
      <c r="C54" s="71">
        <v>4111</v>
      </c>
      <c r="D54" s="71" t="s">
        <v>168</v>
      </c>
      <c r="E54" s="124"/>
      <c r="F54" s="69"/>
      <c r="G54" s="68"/>
      <c r="H54" s="50" t="e">
        <f t="shared" si="1"/>
        <v>#DIV/0!</v>
      </c>
    </row>
    <row r="55" spans="1:8" ht="15" hidden="1" customHeight="1" x14ac:dyDescent="0.2">
      <c r="A55" s="70">
        <v>98071</v>
      </c>
      <c r="B55" s="71"/>
      <c r="C55" s="71">
        <v>4111</v>
      </c>
      <c r="D55" s="71" t="s">
        <v>167</v>
      </c>
      <c r="E55" s="144"/>
      <c r="F55" s="138"/>
      <c r="G55" s="157"/>
      <c r="H55" s="50" t="e">
        <f t="shared" si="1"/>
        <v>#DIV/0!</v>
      </c>
    </row>
    <row r="56" spans="1:8" ht="15" hidden="1" customHeight="1" x14ac:dyDescent="0.2">
      <c r="A56" s="70">
        <v>98187</v>
      </c>
      <c r="B56" s="71"/>
      <c r="C56" s="71">
        <v>4111</v>
      </c>
      <c r="D56" s="71" t="s">
        <v>166</v>
      </c>
      <c r="E56" s="144"/>
      <c r="F56" s="138"/>
      <c r="G56" s="157"/>
      <c r="H56" s="50" t="e">
        <f t="shared" si="1"/>
        <v>#DIV/0!</v>
      </c>
    </row>
    <row r="57" spans="1:8" ht="15" hidden="1" x14ac:dyDescent="0.2">
      <c r="A57" s="70">
        <v>98348</v>
      </c>
      <c r="B57" s="71"/>
      <c r="C57" s="71">
        <v>4111</v>
      </c>
      <c r="D57" s="71" t="s">
        <v>165</v>
      </c>
      <c r="E57" s="140"/>
      <c r="F57" s="114"/>
      <c r="G57" s="68"/>
      <c r="H57" s="50" t="e">
        <f t="shared" si="1"/>
        <v>#DIV/0!</v>
      </c>
    </row>
    <row r="58" spans="1:8" ht="15" customHeight="1" x14ac:dyDescent="0.2">
      <c r="A58" s="71">
        <v>13011</v>
      </c>
      <c r="B58" s="71"/>
      <c r="C58" s="71">
        <v>4116</v>
      </c>
      <c r="D58" s="71" t="s">
        <v>164</v>
      </c>
      <c r="E58" s="50">
        <v>0</v>
      </c>
      <c r="F58" s="69">
        <v>3147.5</v>
      </c>
      <c r="G58" s="157">
        <v>3147.4</v>
      </c>
      <c r="H58" s="50">
        <f t="shared" si="1"/>
        <v>99.996822875297866</v>
      </c>
    </row>
    <row r="59" spans="1:8" ht="15" hidden="1" x14ac:dyDescent="0.2">
      <c r="A59" s="70">
        <v>13015</v>
      </c>
      <c r="B59" s="71"/>
      <c r="C59" s="71">
        <v>4116</v>
      </c>
      <c r="D59" s="71" t="s">
        <v>163</v>
      </c>
      <c r="E59" s="144"/>
      <c r="F59" s="138"/>
      <c r="G59" s="157">
        <v>0</v>
      </c>
      <c r="H59" s="50" t="e">
        <f t="shared" si="1"/>
        <v>#DIV/0!</v>
      </c>
    </row>
    <row r="60" spans="1:8" ht="14.25" hidden="1" customHeight="1" x14ac:dyDescent="0.2">
      <c r="A60" s="70">
        <v>13101</v>
      </c>
      <c r="B60" s="71"/>
      <c r="C60" s="71">
        <v>4116</v>
      </c>
      <c r="D60" s="71" t="s">
        <v>162</v>
      </c>
      <c r="E60" s="144"/>
      <c r="F60" s="138"/>
      <c r="G60" s="157">
        <v>0</v>
      </c>
      <c r="H60" s="50" t="e">
        <f t="shared" si="1"/>
        <v>#DIV/0!</v>
      </c>
    </row>
    <row r="61" spans="1:8" ht="15" x14ac:dyDescent="0.2">
      <c r="A61" s="70">
        <v>13013</v>
      </c>
      <c r="B61" s="71"/>
      <c r="C61" s="71">
        <v>4116</v>
      </c>
      <c r="D61" s="71" t="s">
        <v>335</v>
      </c>
      <c r="E61" s="144">
        <v>0</v>
      </c>
      <c r="F61" s="138">
        <v>105</v>
      </c>
      <c r="G61" s="157">
        <v>1380.9</v>
      </c>
      <c r="H61" s="50">
        <f t="shared" si="1"/>
        <v>1315.1428571428573</v>
      </c>
    </row>
    <row r="62" spans="1:8" ht="15" hidden="1" customHeight="1" x14ac:dyDescent="0.2">
      <c r="A62" s="71"/>
      <c r="B62" s="71"/>
      <c r="C62" s="71">
        <v>4116</v>
      </c>
      <c r="D62" s="71" t="s">
        <v>336</v>
      </c>
      <c r="E62" s="50"/>
      <c r="F62" s="69"/>
      <c r="G62" s="157">
        <v>0</v>
      </c>
      <c r="H62" s="50" t="e">
        <f t="shared" si="1"/>
        <v>#DIV/0!</v>
      </c>
    </row>
    <row r="63" spans="1:8" ht="15" hidden="1" customHeight="1" x14ac:dyDescent="0.2">
      <c r="A63" s="71"/>
      <c r="B63" s="71"/>
      <c r="C63" s="71">
        <v>4116</v>
      </c>
      <c r="D63" s="71" t="s">
        <v>336</v>
      </c>
      <c r="E63" s="50"/>
      <c r="F63" s="69"/>
      <c r="G63" s="157">
        <v>0</v>
      </c>
      <c r="H63" s="50" t="e">
        <f t="shared" si="1"/>
        <v>#DIV/0!</v>
      </c>
    </row>
    <row r="64" spans="1:8" ht="15" hidden="1" customHeight="1" x14ac:dyDescent="0.2">
      <c r="A64" s="71"/>
      <c r="B64" s="71"/>
      <c r="C64" s="71">
        <v>4116</v>
      </c>
      <c r="D64" s="71" t="s">
        <v>337</v>
      </c>
      <c r="E64" s="50"/>
      <c r="F64" s="69"/>
      <c r="G64" s="157">
        <v>0</v>
      </c>
      <c r="H64" s="50" t="e">
        <f t="shared" si="1"/>
        <v>#DIV/0!</v>
      </c>
    </row>
    <row r="65" spans="1:8" ht="15" hidden="1" customHeight="1" x14ac:dyDescent="0.2">
      <c r="A65" s="70"/>
      <c r="B65" s="71"/>
      <c r="C65" s="71">
        <v>4132</v>
      </c>
      <c r="D65" s="71" t="s">
        <v>161</v>
      </c>
      <c r="E65" s="144"/>
      <c r="F65" s="138"/>
      <c r="G65" s="157">
        <v>0</v>
      </c>
      <c r="H65" s="50" t="e">
        <f t="shared" si="1"/>
        <v>#DIV/0!</v>
      </c>
    </row>
    <row r="66" spans="1:8" ht="15" hidden="1" customHeight="1" x14ac:dyDescent="0.2">
      <c r="A66" s="70">
        <v>14004</v>
      </c>
      <c r="B66" s="71"/>
      <c r="C66" s="71">
        <v>4122</v>
      </c>
      <c r="D66" s="71" t="s">
        <v>160</v>
      </c>
      <c r="E66" s="50"/>
      <c r="F66" s="69"/>
      <c r="G66" s="157">
        <v>0</v>
      </c>
      <c r="H66" s="50" t="e">
        <f t="shared" si="1"/>
        <v>#DIV/0!</v>
      </c>
    </row>
    <row r="67" spans="1:8" ht="15" hidden="1" x14ac:dyDescent="0.2">
      <c r="A67" s="159"/>
      <c r="B67" s="122"/>
      <c r="C67" s="122">
        <v>4216</v>
      </c>
      <c r="D67" s="122" t="s">
        <v>159</v>
      </c>
      <c r="E67" s="144"/>
      <c r="F67" s="138"/>
      <c r="G67" s="157">
        <v>0</v>
      </c>
      <c r="H67" s="50" t="e">
        <f t="shared" si="1"/>
        <v>#DIV/0!</v>
      </c>
    </row>
    <row r="68" spans="1:8" ht="15" hidden="1" customHeight="1" x14ac:dyDescent="0.2">
      <c r="A68" s="71"/>
      <c r="B68" s="71"/>
      <c r="C68" s="71">
        <v>4216</v>
      </c>
      <c r="D68" s="71" t="s">
        <v>158</v>
      </c>
      <c r="E68" s="50"/>
      <c r="F68" s="69"/>
      <c r="G68" s="157">
        <v>0</v>
      </c>
      <c r="H68" s="50" t="e">
        <f t="shared" si="1"/>
        <v>#DIV/0!</v>
      </c>
    </row>
    <row r="69" spans="1:8" ht="15" hidden="1" customHeight="1" x14ac:dyDescent="0.2">
      <c r="A69" s="71"/>
      <c r="B69" s="71"/>
      <c r="C69" s="71">
        <v>4152</v>
      </c>
      <c r="D69" s="122" t="s">
        <v>193</v>
      </c>
      <c r="E69" s="50"/>
      <c r="F69" s="69"/>
      <c r="G69" s="157">
        <v>0</v>
      </c>
      <c r="H69" s="50" t="e">
        <f t="shared" si="1"/>
        <v>#DIV/0!</v>
      </c>
    </row>
    <row r="70" spans="1:8" ht="15" hidden="1" customHeight="1" x14ac:dyDescent="0.2">
      <c r="A70" s="70"/>
      <c r="B70" s="71"/>
      <c r="C70" s="71">
        <v>4222</v>
      </c>
      <c r="D70" s="71" t="s">
        <v>157</v>
      </c>
      <c r="E70" s="144"/>
      <c r="F70" s="138"/>
      <c r="G70" s="157">
        <v>0</v>
      </c>
      <c r="H70" s="50" t="e">
        <f t="shared" si="1"/>
        <v>#DIV/0!</v>
      </c>
    </row>
    <row r="71" spans="1:8" ht="15" hidden="1" x14ac:dyDescent="0.2">
      <c r="A71" s="70"/>
      <c r="B71" s="71">
        <v>3341</v>
      </c>
      <c r="C71" s="71">
        <v>2111</v>
      </c>
      <c r="D71" s="71" t="s">
        <v>156</v>
      </c>
      <c r="E71" s="158"/>
      <c r="F71" s="136"/>
      <c r="G71" s="157">
        <v>0</v>
      </c>
      <c r="H71" s="50" t="e">
        <f t="shared" si="1"/>
        <v>#DIV/0!</v>
      </c>
    </row>
    <row r="72" spans="1:8" ht="15" x14ac:dyDescent="0.2">
      <c r="A72" s="70"/>
      <c r="B72" s="71">
        <v>3349</v>
      </c>
      <c r="C72" s="71">
        <v>2111</v>
      </c>
      <c r="D72" s="71" t="s">
        <v>338</v>
      </c>
      <c r="E72" s="158">
        <v>650</v>
      </c>
      <c r="F72" s="136">
        <v>650</v>
      </c>
      <c r="G72" s="157">
        <v>259.60000000000002</v>
      </c>
      <c r="H72" s="50">
        <f t="shared" si="1"/>
        <v>39.938461538461539</v>
      </c>
    </row>
    <row r="73" spans="1:8" ht="15" hidden="1" x14ac:dyDescent="0.2">
      <c r="A73" s="70"/>
      <c r="B73" s="71">
        <v>5512</v>
      </c>
      <c r="C73" s="71">
        <v>2111</v>
      </c>
      <c r="D73" s="71" t="s">
        <v>155</v>
      </c>
      <c r="E73" s="50"/>
      <c r="F73" s="69"/>
      <c r="G73" s="157">
        <v>0</v>
      </c>
      <c r="H73" s="50" t="e">
        <f t="shared" si="1"/>
        <v>#DIV/0!</v>
      </c>
    </row>
    <row r="74" spans="1:8" ht="15" hidden="1" x14ac:dyDescent="0.2">
      <c r="A74" s="70"/>
      <c r="B74" s="71">
        <v>5512</v>
      </c>
      <c r="C74" s="71">
        <v>2322</v>
      </c>
      <c r="D74" s="71" t="s">
        <v>154</v>
      </c>
      <c r="E74" s="50"/>
      <c r="F74" s="69"/>
      <c r="G74" s="157">
        <v>0</v>
      </c>
      <c r="H74" s="50" t="e">
        <f t="shared" si="1"/>
        <v>#DIV/0!</v>
      </c>
    </row>
    <row r="75" spans="1:8" ht="15" hidden="1" x14ac:dyDescent="0.2">
      <c r="A75" s="70"/>
      <c r="B75" s="71">
        <v>5512</v>
      </c>
      <c r="C75" s="71">
        <v>2324</v>
      </c>
      <c r="D75" s="71" t="s">
        <v>339</v>
      </c>
      <c r="E75" s="50"/>
      <c r="F75" s="69"/>
      <c r="G75" s="157">
        <v>0</v>
      </c>
      <c r="H75" s="50" t="e">
        <f t="shared" si="1"/>
        <v>#DIV/0!</v>
      </c>
    </row>
    <row r="76" spans="1:8" ht="15" hidden="1" x14ac:dyDescent="0.2">
      <c r="A76" s="70"/>
      <c r="B76" s="71">
        <v>5512</v>
      </c>
      <c r="C76" s="71">
        <v>3113</v>
      </c>
      <c r="D76" s="71" t="s">
        <v>340</v>
      </c>
      <c r="E76" s="50"/>
      <c r="F76" s="69"/>
      <c r="G76" s="157">
        <v>0</v>
      </c>
      <c r="H76" s="50" t="e">
        <f t="shared" si="1"/>
        <v>#DIV/0!</v>
      </c>
    </row>
    <row r="77" spans="1:8" ht="15" hidden="1" x14ac:dyDescent="0.2">
      <c r="A77" s="70"/>
      <c r="B77" s="71">
        <v>5512</v>
      </c>
      <c r="C77" s="71">
        <v>3122</v>
      </c>
      <c r="D77" s="71" t="s">
        <v>153</v>
      </c>
      <c r="E77" s="50"/>
      <c r="F77" s="69"/>
      <c r="G77" s="157">
        <v>0</v>
      </c>
      <c r="H77" s="50" t="e">
        <f t="shared" si="1"/>
        <v>#DIV/0!</v>
      </c>
    </row>
    <row r="78" spans="1:8" ht="15" x14ac:dyDescent="0.2">
      <c r="A78" s="70"/>
      <c r="B78" s="71">
        <v>6171</v>
      </c>
      <c r="C78" s="71">
        <v>2111</v>
      </c>
      <c r="D78" s="71" t="s">
        <v>376</v>
      </c>
      <c r="E78" s="158">
        <v>130</v>
      </c>
      <c r="F78" s="136">
        <v>130</v>
      </c>
      <c r="G78" s="157">
        <v>52.7</v>
      </c>
      <c r="H78" s="50">
        <f t="shared" si="1"/>
        <v>40.53846153846154</v>
      </c>
    </row>
    <row r="79" spans="1:8" ht="15" x14ac:dyDescent="0.2">
      <c r="A79" s="70"/>
      <c r="B79" s="71">
        <v>6171</v>
      </c>
      <c r="C79" s="71">
        <v>2132</v>
      </c>
      <c r="D79" s="71" t="s">
        <v>374</v>
      </c>
      <c r="E79" s="124">
        <v>87</v>
      </c>
      <c r="F79" s="69">
        <v>87</v>
      </c>
      <c r="G79" s="157">
        <v>0</v>
      </c>
      <c r="H79" s="50">
        <f t="shared" si="1"/>
        <v>0</v>
      </c>
    </row>
    <row r="80" spans="1:8" ht="15" hidden="1" x14ac:dyDescent="0.2">
      <c r="A80" s="70"/>
      <c r="B80" s="71">
        <v>6171</v>
      </c>
      <c r="C80" s="71">
        <v>2212</v>
      </c>
      <c r="D80" s="71" t="s">
        <v>341</v>
      </c>
      <c r="E80" s="50"/>
      <c r="F80" s="69"/>
      <c r="G80" s="157">
        <v>0</v>
      </c>
      <c r="H80" s="50" t="e">
        <f t="shared" si="1"/>
        <v>#DIV/0!</v>
      </c>
    </row>
    <row r="81" spans="1:8" ht="15" hidden="1" x14ac:dyDescent="0.2">
      <c r="A81" s="70"/>
      <c r="B81" s="71">
        <v>6171</v>
      </c>
      <c r="C81" s="71">
        <v>2133</v>
      </c>
      <c r="D81" s="71" t="s">
        <v>152</v>
      </c>
      <c r="E81" s="137"/>
      <c r="F81" s="136"/>
      <c r="G81" s="157">
        <v>0</v>
      </c>
      <c r="H81" s="50" t="e">
        <f t="shared" si="1"/>
        <v>#DIV/0!</v>
      </c>
    </row>
    <row r="82" spans="1:8" ht="15" hidden="1" x14ac:dyDescent="0.2">
      <c r="A82" s="70"/>
      <c r="B82" s="71">
        <v>6171</v>
      </c>
      <c r="C82" s="71">
        <v>2310</v>
      </c>
      <c r="D82" s="71" t="s">
        <v>151</v>
      </c>
      <c r="E82" s="124"/>
      <c r="F82" s="69"/>
      <c r="G82" s="157">
        <v>0</v>
      </c>
      <c r="H82" s="50" t="e">
        <f t="shared" si="1"/>
        <v>#DIV/0!</v>
      </c>
    </row>
    <row r="83" spans="1:8" ht="15" hidden="1" x14ac:dyDescent="0.2">
      <c r="A83" s="70"/>
      <c r="B83" s="71">
        <v>6171</v>
      </c>
      <c r="C83" s="71">
        <v>2322</v>
      </c>
      <c r="D83" s="71" t="s">
        <v>342</v>
      </c>
      <c r="E83" s="124"/>
      <c r="F83" s="69"/>
      <c r="G83" s="157">
        <v>0</v>
      </c>
      <c r="H83" s="50" t="e">
        <f t="shared" si="1"/>
        <v>#DIV/0!</v>
      </c>
    </row>
    <row r="84" spans="1:8" ht="15" x14ac:dyDescent="0.2">
      <c r="A84" s="70"/>
      <c r="B84" s="71">
        <v>6171</v>
      </c>
      <c r="C84" s="71">
        <v>2324</v>
      </c>
      <c r="D84" s="71" t="s">
        <v>375</v>
      </c>
      <c r="E84" s="124">
        <v>0</v>
      </c>
      <c r="F84" s="69">
        <v>46.7</v>
      </c>
      <c r="G84" s="157">
        <v>321.60000000000002</v>
      </c>
      <c r="H84" s="50">
        <f t="shared" si="1"/>
        <v>688.6509635974304</v>
      </c>
    </row>
    <row r="85" spans="1:8" ht="15" hidden="1" x14ac:dyDescent="0.2">
      <c r="A85" s="70"/>
      <c r="B85" s="71">
        <v>6171</v>
      </c>
      <c r="C85" s="71">
        <v>2329</v>
      </c>
      <c r="D85" s="71" t="s">
        <v>150</v>
      </c>
      <c r="E85" s="124"/>
      <c r="F85" s="69"/>
      <c r="G85" s="157">
        <v>0</v>
      </c>
      <c r="H85" s="50" t="e">
        <f t="shared" si="1"/>
        <v>#DIV/0!</v>
      </c>
    </row>
    <row r="86" spans="1:8" ht="15" hidden="1" x14ac:dyDescent="0.2">
      <c r="A86" s="70"/>
      <c r="B86" s="71">
        <v>6409</v>
      </c>
      <c r="C86" s="71">
        <v>2328</v>
      </c>
      <c r="D86" s="71" t="s">
        <v>149</v>
      </c>
      <c r="E86" s="124"/>
      <c r="F86" s="69"/>
      <c r="G86" s="157">
        <v>0</v>
      </c>
      <c r="H86" s="50" t="e">
        <f t="shared" si="1"/>
        <v>#DIV/0!</v>
      </c>
    </row>
    <row r="87" spans="1:8" ht="15" x14ac:dyDescent="0.2">
      <c r="A87" s="70"/>
      <c r="B87" s="71">
        <v>6330</v>
      </c>
      <c r="C87" s="71">
        <v>4132</v>
      </c>
      <c r="D87" s="71" t="s">
        <v>79</v>
      </c>
      <c r="E87" s="124">
        <v>0</v>
      </c>
      <c r="F87" s="69">
        <v>0</v>
      </c>
      <c r="G87" s="157">
        <v>47.3</v>
      </c>
      <c r="H87" s="50" t="e">
        <f t="shared" si="1"/>
        <v>#DIV/0!</v>
      </c>
    </row>
    <row r="88" spans="1:8" ht="15.75" thickBot="1" x14ac:dyDescent="0.25">
      <c r="A88" s="66"/>
      <c r="B88" s="67"/>
      <c r="C88" s="67"/>
      <c r="D88" s="67"/>
      <c r="E88" s="63"/>
      <c r="F88" s="65"/>
      <c r="G88" s="64"/>
      <c r="H88" s="63"/>
    </row>
    <row r="89" spans="1:8" s="52" customFormat="1" ht="21.75" customHeight="1" thickTop="1" thickBot="1" x14ac:dyDescent="0.3">
      <c r="A89" s="156"/>
      <c r="B89" s="62"/>
      <c r="C89" s="62"/>
      <c r="D89" s="108" t="s">
        <v>148</v>
      </c>
      <c r="E89" s="58">
        <f>SUM(E52:E88)</f>
        <v>867</v>
      </c>
      <c r="F89" s="60">
        <f>SUM(F52:F88)</f>
        <v>4166.2</v>
      </c>
      <c r="G89" s="59">
        <f>SUM(G51:G88)</f>
        <v>5209.5000000000009</v>
      </c>
      <c r="H89" s="110">
        <f>(G89/F89)*100</f>
        <v>125.04200470452693</v>
      </c>
    </row>
    <row r="90" spans="1:8" ht="15" customHeight="1" x14ac:dyDescent="0.25">
      <c r="A90" s="53"/>
      <c r="B90" s="53"/>
      <c r="C90" s="53"/>
      <c r="D90" s="57"/>
      <c r="E90" s="55"/>
      <c r="F90" s="55"/>
      <c r="G90" s="55"/>
      <c r="H90" s="55"/>
    </row>
    <row r="91" spans="1:8" ht="15" customHeight="1" x14ac:dyDescent="0.25">
      <c r="A91" s="53"/>
      <c r="B91" s="53"/>
      <c r="C91" s="53"/>
      <c r="D91" s="57"/>
      <c r="E91" s="55"/>
      <c r="F91" s="55"/>
      <c r="G91" s="55"/>
      <c r="H91" s="55"/>
    </row>
    <row r="92" spans="1:8" ht="12.75" hidden="1" customHeight="1" x14ac:dyDescent="0.25">
      <c r="A92" s="53"/>
      <c r="B92" s="53"/>
      <c r="C92" s="53"/>
      <c r="D92" s="57"/>
      <c r="E92" s="55"/>
      <c r="F92" s="55"/>
      <c r="G92" s="55"/>
      <c r="H92" s="55"/>
    </row>
    <row r="93" spans="1:8" ht="15" customHeight="1" thickBot="1" x14ac:dyDescent="0.3">
      <c r="A93" s="53"/>
      <c r="B93" s="53"/>
      <c r="C93" s="53"/>
      <c r="D93" s="57"/>
      <c r="E93" s="55"/>
      <c r="F93" s="55"/>
      <c r="G93" s="55"/>
      <c r="H93" s="55"/>
    </row>
    <row r="94" spans="1:8" ht="15.75" x14ac:dyDescent="0.25">
      <c r="A94" s="96" t="s">
        <v>57</v>
      </c>
      <c r="B94" s="96" t="s">
        <v>56</v>
      </c>
      <c r="C94" s="96" t="s">
        <v>55</v>
      </c>
      <c r="D94" s="95" t="s">
        <v>54</v>
      </c>
      <c r="E94" s="94" t="s">
        <v>53</v>
      </c>
      <c r="F94" s="94" t="s">
        <v>53</v>
      </c>
      <c r="G94" s="94" t="s">
        <v>7</v>
      </c>
      <c r="H94" s="94" t="s">
        <v>52</v>
      </c>
    </row>
    <row r="95" spans="1:8" ht="15.75" customHeight="1" thickBot="1" x14ac:dyDescent="0.3">
      <c r="A95" s="93"/>
      <c r="B95" s="93"/>
      <c r="C95" s="93"/>
      <c r="D95" s="92"/>
      <c r="E95" s="90" t="s">
        <v>51</v>
      </c>
      <c r="F95" s="90" t="s">
        <v>50</v>
      </c>
      <c r="G95" s="91" t="s">
        <v>333</v>
      </c>
      <c r="H95" s="90" t="s">
        <v>10</v>
      </c>
    </row>
    <row r="96" spans="1:8" ht="16.5" customHeight="1" thickTop="1" x14ac:dyDescent="0.25">
      <c r="A96" s="116">
        <v>50</v>
      </c>
      <c r="B96" s="116"/>
      <c r="C96" s="116"/>
      <c r="D96" s="115" t="s">
        <v>147</v>
      </c>
      <c r="E96" s="112"/>
      <c r="F96" s="114"/>
      <c r="G96" s="113"/>
      <c r="H96" s="112"/>
    </row>
    <row r="97" spans="1:8" ht="15" customHeight="1" x14ac:dyDescent="0.25">
      <c r="A97" s="71"/>
      <c r="B97" s="71"/>
      <c r="C97" s="71"/>
      <c r="D97" s="127"/>
      <c r="E97" s="50"/>
      <c r="F97" s="69"/>
      <c r="G97" s="68"/>
      <c r="H97" s="50"/>
    </row>
    <row r="98" spans="1:8" ht="15" x14ac:dyDescent="0.2">
      <c r="A98" s="71"/>
      <c r="B98" s="71"/>
      <c r="C98" s="71">
        <v>1361</v>
      </c>
      <c r="D98" s="71" t="s">
        <v>76</v>
      </c>
      <c r="E98" s="124">
        <v>5</v>
      </c>
      <c r="F98" s="69">
        <v>5</v>
      </c>
      <c r="G98" s="68">
        <v>0</v>
      </c>
      <c r="H98" s="50">
        <f t="shared" ref="H98:H142" si="2">(G98/F98)*100</f>
        <v>0</v>
      </c>
    </row>
    <row r="99" spans="1:8" ht="15" hidden="1" x14ac:dyDescent="0.2">
      <c r="A99" s="71"/>
      <c r="B99" s="71"/>
      <c r="C99" s="71">
        <v>2451</v>
      </c>
      <c r="D99" s="71" t="s">
        <v>146</v>
      </c>
      <c r="E99" s="50"/>
      <c r="F99" s="69"/>
      <c r="G99" s="68">
        <v>0</v>
      </c>
      <c r="H99" s="50" t="e">
        <f t="shared" si="2"/>
        <v>#DIV/0!</v>
      </c>
    </row>
    <row r="100" spans="1:8" ht="15" hidden="1" x14ac:dyDescent="0.2">
      <c r="A100" s="71">
        <v>13010</v>
      </c>
      <c r="B100" s="71"/>
      <c r="C100" s="71">
        <v>4116</v>
      </c>
      <c r="D100" s="71" t="s">
        <v>145</v>
      </c>
      <c r="E100" s="50"/>
      <c r="F100" s="69"/>
      <c r="G100" s="68">
        <v>0</v>
      </c>
      <c r="H100" s="50" t="e">
        <f t="shared" si="2"/>
        <v>#DIV/0!</v>
      </c>
    </row>
    <row r="101" spans="1:8" ht="15" hidden="1" x14ac:dyDescent="0.2">
      <c r="A101" s="71">
        <v>434</v>
      </c>
      <c r="B101" s="71"/>
      <c r="C101" s="71">
        <v>4122</v>
      </c>
      <c r="D101" s="71" t="s">
        <v>144</v>
      </c>
      <c r="E101" s="50"/>
      <c r="F101" s="69"/>
      <c r="G101" s="68">
        <v>0</v>
      </c>
      <c r="H101" s="50" t="e">
        <f t="shared" si="2"/>
        <v>#DIV/0!</v>
      </c>
    </row>
    <row r="102" spans="1:8" ht="15" hidden="1" x14ac:dyDescent="0.2">
      <c r="A102" s="71">
        <v>13305</v>
      </c>
      <c r="B102" s="71"/>
      <c r="C102" s="71">
        <v>4116</v>
      </c>
      <c r="D102" s="71" t="s">
        <v>143</v>
      </c>
      <c r="E102" s="50"/>
      <c r="F102" s="69"/>
      <c r="G102" s="68">
        <v>0</v>
      </c>
      <c r="H102" s="50" t="e">
        <f t="shared" si="2"/>
        <v>#DIV/0!</v>
      </c>
    </row>
    <row r="103" spans="1:8" ht="15" x14ac:dyDescent="0.2">
      <c r="A103" s="70">
        <v>33063</v>
      </c>
      <c r="B103" s="71"/>
      <c r="C103" s="71">
        <v>4116</v>
      </c>
      <c r="D103" s="71" t="s">
        <v>343</v>
      </c>
      <c r="E103" s="124">
        <v>0</v>
      </c>
      <c r="F103" s="69">
        <v>2944.9</v>
      </c>
      <c r="G103" s="68">
        <v>2944.3</v>
      </c>
      <c r="H103" s="50">
        <f t="shared" si="2"/>
        <v>99.979625793745114</v>
      </c>
    </row>
    <row r="104" spans="1:8" ht="15" hidden="1" x14ac:dyDescent="0.2">
      <c r="A104" s="71"/>
      <c r="B104" s="71"/>
      <c r="C104" s="71">
        <v>4116</v>
      </c>
      <c r="D104" s="71" t="s">
        <v>344</v>
      </c>
      <c r="E104" s="124"/>
      <c r="F104" s="69"/>
      <c r="G104" s="68">
        <v>0</v>
      </c>
      <c r="H104" s="50" t="e">
        <f t="shared" si="2"/>
        <v>#DIV/0!</v>
      </c>
    </row>
    <row r="105" spans="1:8" ht="15" hidden="1" x14ac:dyDescent="0.2">
      <c r="A105" s="71"/>
      <c r="B105" s="71"/>
      <c r="C105" s="71">
        <v>4116</v>
      </c>
      <c r="D105" s="71" t="s">
        <v>344</v>
      </c>
      <c r="E105" s="124"/>
      <c r="F105" s="69"/>
      <c r="G105" s="68">
        <v>0</v>
      </c>
      <c r="H105" s="50" t="e">
        <f t="shared" si="2"/>
        <v>#DIV/0!</v>
      </c>
    </row>
    <row r="106" spans="1:8" ht="15" hidden="1" x14ac:dyDescent="0.2">
      <c r="A106" s="71"/>
      <c r="B106" s="71"/>
      <c r="C106" s="71">
        <v>4116</v>
      </c>
      <c r="D106" s="71" t="s">
        <v>344</v>
      </c>
      <c r="E106" s="124"/>
      <c r="F106" s="69"/>
      <c r="G106" s="68">
        <v>0</v>
      </c>
      <c r="H106" s="50" t="e">
        <f t="shared" si="2"/>
        <v>#DIV/0!</v>
      </c>
    </row>
    <row r="107" spans="1:8" ht="15" hidden="1" x14ac:dyDescent="0.2">
      <c r="A107" s="70"/>
      <c r="B107" s="71"/>
      <c r="C107" s="71">
        <v>4116</v>
      </c>
      <c r="D107" s="71" t="s">
        <v>344</v>
      </c>
      <c r="E107" s="124"/>
      <c r="F107" s="69"/>
      <c r="G107" s="68">
        <v>0</v>
      </c>
      <c r="H107" s="50" t="e">
        <f t="shared" si="2"/>
        <v>#DIV/0!</v>
      </c>
    </row>
    <row r="108" spans="1:8" ht="15" hidden="1" x14ac:dyDescent="0.2">
      <c r="A108" s="71"/>
      <c r="B108" s="71"/>
      <c r="C108" s="71">
        <v>4116</v>
      </c>
      <c r="D108" s="71" t="s">
        <v>345</v>
      </c>
      <c r="E108" s="50"/>
      <c r="F108" s="69"/>
      <c r="G108" s="68">
        <v>0</v>
      </c>
      <c r="H108" s="50" t="e">
        <f t="shared" si="2"/>
        <v>#DIV/0!</v>
      </c>
    </row>
    <row r="109" spans="1:8" ht="15" x14ac:dyDescent="0.2">
      <c r="A109" s="71"/>
      <c r="B109" s="71"/>
      <c r="C109" s="71">
        <v>4121</v>
      </c>
      <c r="D109" s="71" t="s">
        <v>346</v>
      </c>
      <c r="E109" s="50">
        <v>34</v>
      </c>
      <c r="F109" s="69">
        <v>34</v>
      </c>
      <c r="G109" s="68">
        <v>22</v>
      </c>
      <c r="H109" s="50">
        <f t="shared" si="2"/>
        <v>64.705882352941174</v>
      </c>
    </row>
    <row r="110" spans="1:8" ht="15" x14ac:dyDescent="0.2">
      <c r="A110" s="71">
        <v>431</v>
      </c>
      <c r="B110" s="71"/>
      <c r="C110" s="71">
        <v>4122</v>
      </c>
      <c r="D110" s="71" t="s">
        <v>444</v>
      </c>
      <c r="E110" s="124">
        <v>0</v>
      </c>
      <c r="F110" s="69">
        <v>28.1</v>
      </c>
      <c r="G110" s="68">
        <v>28.1</v>
      </c>
      <c r="H110" s="50">
        <f t="shared" si="2"/>
        <v>100</v>
      </c>
    </row>
    <row r="111" spans="1:8" ht="15" x14ac:dyDescent="0.2">
      <c r="A111" s="71">
        <v>435</v>
      </c>
      <c r="B111" s="71"/>
      <c r="C111" s="71">
        <v>4122</v>
      </c>
      <c r="D111" s="71" t="s">
        <v>445</v>
      </c>
      <c r="E111" s="124">
        <v>0</v>
      </c>
      <c r="F111" s="69">
        <v>1882.6</v>
      </c>
      <c r="G111" s="68">
        <v>1882.6</v>
      </c>
      <c r="H111" s="50">
        <f t="shared" si="2"/>
        <v>100</v>
      </c>
    </row>
    <row r="112" spans="1:8" ht="15" x14ac:dyDescent="0.2">
      <c r="A112" s="71">
        <v>13305</v>
      </c>
      <c r="B112" s="71"/>
      <c r="C112" s="71">
        <v>4122</v>
      </c>
      <c r="D112" s="71" t="s">
        <v>449</v>
      </c>
      <c r="E112" s="124">
        <v>0</v>
      </c>
      <c r="F112" s="69">
        <v>23370</v>
      </c>
      <c r="G112" s="68">
        <v>14022</v>
      </c>
      <c r="H112" s="50">
        <f t="shared" si="2"/>
        <v>60</v>
      </c>
    </row>
    <row r="113" spans="1:8" ht="15" x14ac:dyDescent="0.2">
      <c r="A113" s="71">
        <v>13014</v>
      </c>
      <c r="B113" s="71"/>
      <c r="C113" s="71">
        <v>4122</v>
      </c>
      <c r="D113" s="71" t="s">
        <v>347</v>
      </c>
      <c r="E113" s="124">
        <v>0</v>
      </c>
      <c r="F113" s="69">
        <v>110.3</v>
      </c>
      <c r="G113" s="68">
        <v>110.1</v>
      </c>
      <c r="H113" s="50">
        <f t="shared" si="2"/>
        <v>99.818676337262019</v>
      </c>
    </row>
    <row r="114" spans="1:8" ht="15" hidden="1" x14ac:dyDescent="0.2">
      <c r="A114" s="71"/>
      <c r="B114" s="71"/>
      <c r="C114" s="71">
        <v>4122</v>
      </c>
      <c r="D114" s="71" t="s">
        <v>350</v>
      </c>
      <c r="E114" s="50"/>
      <c r="F114" s="69"/>
      <c r="G114" s="68">
        <v>0</v>
      </c>
      <c r="H114" s="50" t="e">
        <f t="shared" si="2"/>
        <v>#DIV/0!</v>
      </c>
    </row>
    <row r="115" spans="1:8" ht="15" hidden="1" x14ac:dyDescent="0.2">
      <c r="A115" s="71"/>
      <c r="B115" s="71"/>
      <c r="C115" s="71">
        <v>4122</v>
      </c>
      <c r="D115" s="71" t="s">
        <v>349</v>
      </c>
      <c r="E115" s="124"/>
      <c r="F115" s="69"/>
      <c r="G115" s="68">
        <v>0</v>
      </c>
      <c r="H115" s="50" t="e">
        <f t="shared" si="2"/>
        <v>#DIV/0!</v>
      </c>
    </row>
    <row r="116" spans="1:8" ht="15" hidden="1" x14ac:dyDescent="0.2">
      <c r="A116" s="70"/>
      <c r="B116" s="71"/>
      <c r="C116" s="71">
        <v>4122</v>
      </c>
      <c r="D116" s="71" t="s">
        <v>348</v>
      </c>
      <c r="E116" s="124"/>
      <c r="F116" s="69"/>
      <c r="G116" s="68">
        <v>0</v>
      </c>
      <c r="H116" s="50" t="e">
        <f t="shared" si="2"/>
        <v>#DIV/0!</v>
      </c>
    </row>
    <row r="117" spans="1:8" ht="15" hidden="1" x14ac:dyDescent="0.2">
      <c r="A117" s="71"/>
      <c r="B117" s="71"/>
      <c r="C117" s="71">
        <v>4122</v>
      </c>
      <c r="D117" s="71" t="s">
        <v>349</v>
      </c>
      <c r="E117" s="124"/>
      <c r="F117" s="69"/>
      <c r="G117" s="68">
        <v>0</v>
      </c>
      <c r="H117" s="50" t="e">
        <f t="shared" si="2"/>
        <v>#DIV/0!</v>
      </c>
    </row>
    <row r="118" spans="1:8" ht="15" x14ac:dyDescent="0.2">
      <c r="A118" s="70"/>
      <c r="B118" s="71">
        <v>2143</v>
      </c>
      <c r="C118" s="71">
        <v>2111</v>
      </c>
      <c r="D118" s="71" t="s">
        <v>130</v>
      </c>
      <c r="E118" s="124">
        <v>0</v>
      </c>
      <c r="F118" s="69">
        <v>0</v>
      </c>
      <c r="G118" s="68">
        <v>0</v>
      </c>
      <c r="H118" s="50" t="e">
        <f t="shared" si="2"/>
        <v>#DIV/0!</v>
      </c>
    </row>
    <row r="119" spans="1:8" ht="15" x14ac:dyDescent="0.2">
      <c r="A119" s="70"/>
      <c r="B119" s="71">
        <v>2143</v>
      </c>
      <c r="C119" s="71">
        <v>2324</v>
      </c>
      <c r="D119" s="71" t="s">
        <v>177</v>
      </c>
      <c r="E119" s="124">
        <v>0</v>
      </c>
      <c r="F119" s="69">
        <v>0</v>
      </c>
      <c r="G119" s="68">
        <v>5</v>
      </c>
      <c r="H119" s="50" t="e">
        <f t="shared" si="2"/>
        <v>#DIV/0!</v>
      </c>
    </row>
    <row r="120" spans="1:8" ht="15" x14ac:dyDescent="0.2">
      <c r="A120" s="71"/>
      <c r="B120" s="71">
        <v>3113</v>
      </c>
      <c r="C120" s="71">
        <v>2119</v>
      </c>
      <c r="D120" s="71" t="s">
        <v>142</v>
      </c>
      <c r="E120" s="124">
        <v>138</v>
      </c>
      <c r="F120" s="69">
        <v>138</v>
      </c>
      <c r="G120" s="68">
        <v>0</v>
      </c>
      <c r="H120" s="50">
        <f t="shared" si="2"/>
        <v>0</v>
      </c>
    </row>
    <row r="121" spans="1:8" ht="15" hidden="1" x14ac:dyDescent="0.2">
      <c r="A121" s="71"/>
      <c r="B121" s="71">
        <v>3113</v>
      </c>
      <c r="C121" s="71">
        <v>2122</v>
      </c>
      <c r="D121" s="71" t="s">
        <v>351</v>
      </c>
      <c r="E121" s="124"/>
      <c r="F121" s="69"/>
      <c r="G121" s="68">
        <v>0</v>
      </c>
      <c r="H121" s="50" t="e">
        <f t="shared" si="2"/>
        <v>#DIV/0!</v>
      </c>
    </row>
    <row r="122" spans="1:8" ht="15" x14ac:dyDescent="0.2">
      <c r="A122" s="71"/>
      <c r="B122" s="71">
        <v>3313</v>
      </c>
      <c r="C122" s="71">
        <v>2132</v>
      </c>
      <c r="D122" s="71" t="s">
        <v>141</v>
      </c>
      <c r="E122" s="124">
        <v>332</v>
      </c>
      <c r="F122" s="69">
        <v>332</v>
      </c>
      <c r="G122" s="68">
        <v>0</v>
      </c>
      <c r="H122" s="50">
        <f t="shared" si="2"/>
        <v>0</v>
      </c>
    </row>
    <row r="123" spans="1:8" ht="15" x14ac:dyDescent="0.2">
      <c r="A123" s="71"/>
      <c r="B123" s="71">
        <v>3313</v>
      </c>
      <c r="C123" s="71">
        <v>2133</v>
      </c>
      <c r="D123" s="71" t="s">
        <v>140</v>
      </c>
      <c r="E123" s="124">
        <v>18</v>
      </c>
      <c r="F123" s="69">
        <v>18</v>
      </c>
      <c r="G123" s="68">
        <v>0</v>
      </c>
      <c r="H123" s="50">
        <f t="shared" si="2"/>
        <v>0</v>
      </c>
    </row>
    <row r="124" spans="1:8" ht="15" hidden="1" customHeight="1" x14ac:dyDescent="0.2">
      <c r="A124" s="71"/>
      <c r="B124" s="71">
        <v>3399</v>
      </c>
      <c r="C124" s="71">
        <v>2133</v>
      </c>
      <c r="D124" s="71" t="s">
        <v>139</v>
      </c>
      <c r="E124" s="124"/>
      <c r="F124" s="69"/>
      <c r="G124" s="68">
        <v>0</v>
      </c>
      <c r="H124" s="50" t="e">
        <f t="shared" si="2"/>
        <v>#DIV/0!</v>
      </c>
    </row>
    <row r="125" spans="1:8" ht="15" hidden="1" customHeight="1" x14ac:dyDescent="0.2">
      <c r="A125" s="71"/>
      <c r="B125" s="71">
        <v>3399</v>
      </c>
      <c r="C125" s="71">
        <v>2324</v>
      </c>
      <c r="D125" s="71" t="s">
        <v>138</v>
      </c>
      <c r="E125" s="124"/>
      <c r="F125" s="69"/>
      <c r="G125" s="68">
        <v>0</v>
      </c>
      <c r="H125" s="50" t="e">
        <f t="shared" si="2"/>
        <v>#DIV/0!</v>
      </c>
    </row>
    <row r="126" spans="1:8" ht="15" x14ac:dyDescent="0.2">
      <c r="A126" s="71"/>
      <c r="B126" s="71">
        <v>3412</v>
      </c>
      <c r="C126" s="71">
        <v>2324</v>
      </c>
      <c r="D126" s="71" t="s">
        <v>353</v>
      </c>
      <c r="E126" s="124">
        <v>0</v>
      </c>
      <c r="F126" s="69">
        <v>0</v>
      </c>
      <c r="G126" s="68">
        <v>0.3</v>
      </c>
      <c r="H126" s="50" t="e">
        <f t="shared" si="2"/>
        <v>#DIV/0!</v>
      </c>
    </row>
    <row r="127" spans="1:8" ht="15" customHeight="1" x14ac:dyDescent="0.2">
      <c r="A127" s="71"/>
      <c r="B127" s="71">
        <v>3599</v>
      </c>
      <c r="C127" s="71">
        <v>2324</v>
      </c>
      <c r="D127" s="71" t="s">
        <v>352</v>
      </c>
      <c r="E127" s="50">
        <v>5</v>
      </c>
      <c r="F127" s="69">
        <v>5</v>
      </c>
      <c r="G127" s="68">
        <v>0.3</v>
      </c>
      <c r="H127" s="50">
        <f t="shared" si="2"/>
        <v>6</v>
      </c>
    </row>
    <row r="128" spans="1:8" ht="15" customHeight="1" x14ac:dyDescent="0.2">
      <c r="A128" s="71"/>
      <c r="B128" s="71">
        <v>4171</v>
      </c>
      <c r="C128" s="71">
        <v>2229</v>
      </c>
      <c r="D128" s="71" t="s">
        <v>137</v>
      </c>
      <c r="E128" s="50">
        <v>6</v>
      </c>
      <c r="F128" s="69">
        <v>6</v>
      </c>
      <c r="G128" s="68">
        <v>2.7</v>
      </c>
      <c r="H128" s="50">
        <f t="shared" si="2"/>
        <v>45</v>
      </c>
    </row>
    <row r="129" spans="1:8" ht="15" hidden="1" customHeight="1" x14ac:dyDescent="0.2">
      <c r="A129" s="71"/>
      <c r="B129" s="71">
        <v>4179</v>
      </c>
      <c r="C129" s="71">
        <v>2229</v>
      </c>
      <c r="D129" s="71" t="s">
        <v>136</v>
      </c>
      <c r="E129" s="50"/>
      <c r="F129" s="69"/>
      <c r="G129" s="68">
        <v>0</v>
      </c>
      <c r="H129" s="50" t="e">
        <f t="shared" si="2"/>
        <v>#DIV/0!</v>
      </c>
    </row>
    <row r="130" spans="1:8" ht="15" hidden="1" x14ac:dyDescent="0.2">
      <c r="A130" s="71"/>
      <c r="B130" s="71">
        <v>4195</v>
      </c>
      <c r="C130" s="71">
        <v>2229</v>
      </c>
      <c r="D130" s="71" t="s">
        <v>135</v>
      </c>
      <c r="E130" s="50"/>
      <c r="F130" s="69"/>
      <c r="G130" s="68">
        <v>0</v>
      </c>
      <c r="H130" s="50" t="e">
        <f t="shared" si="2"/>
        <v>#DIV/0!</v>
      </c>
    </row>
    <row r="131" spans="1:8" ht="15" hidden="1" x14ac:dyDescent="0.2">
      <c r="A131" s="71"/>
      <c r="B131" s="71">
        <v>4329</v>
      </c>
      <c r="C131" s="71">
        <v>2229</v>
      </c>
      <c r="D131" s="71" t="s">
        <v>134</v>
      </c>
      <c r="E131" s="50"/>
      <c r="F131" s="69"/>
      <c r="G131" s="68">
        <v>0</v>
      </c>
      <c r="H131" s="50" t="e">
        <f t="shared" si="2"/>
        <v>#DIV/0!</v>
      </c>
    </row>
    <row r="132" spans="1:8" ht="15" hidden="1" x14ac:dyDescent="0.2">
      <c r="A132" s="71"/>
      <c r="B132" s="71">
        <v>4329</v>
      </c>
      <c r="C132" s="71">
        <v>2324</v>
      </c>
      <c r="D132" s="71" t="s">
        <v>133</v>
      </c>
      <c r="E132" s="50"/>
      <c r="F132" s="69"/>
      <c r="G132" s="68">
        <v>0</v>
      </c>
      <c r="H132" s="50" t="e">
        <f t="shared" si="2"/>
        <v>#DIV/0!</v>
      </c>
    </row>
    <row r="133" spans="1:8" ht="15" hidden="1" x14ac:dyDescent="0.2">
      <c r="A133" s="71"/>
      <c r="B133" s="71">
        <v>4342</v>
      </c>
      <c r="C133" s="71">
        <v>2324</v>
      </c>
      <c r="D133" s="71" t="s">
        <v>132</v>
      </c>
      <c r="E133" s="50"/>
      <c r="F133" s="69"/>
      <c r="G133" s="68">
        <v>0</v>
      </c>
      <c r="H133" s="50" t="e">
        <f t="shared" si="2"/>
        <v>#DIV/0!</v>
      </c>
    </row>
    <row r="134" spans="1:8" ht="15" hidden="1" x14ac:dyDescent="0.2">
      <c r="A134" s="71"/>
      <c r="B134" s="71">
        <v>4349</v>
      </c>
      <c r="C134" s="71">
        <v>2229</v>
      </c>
      <c r="D134" s="71" t="s">
        <v>131</v>
      </c>
      <c r="E134" s="50"/>
      <c r="F134" s="69"/>
      <c r="G134" s="68">
        <v>0</v>
      </c>
      <c r="H134" s="50" t="e">
        <f t="shared" si="2"/>
        <v>#DIV/0!</v>
      </c>
    </row>
    <row r="135" spans="1:8" ht="15" hidden="1" x14ac:dyDescent="0.2">
      <c r="A135" s="71"/>
      <c r="B135" s="71">
        <v>4399</v>
      </c>
      <c r="C135" s="71">
        <v>2111</v>
      </c>
      <c r="D135" s="71" t="s">
        <v>130</v>
      </c>
      <c r="E135" s="50"/>
      <c r="F135" s="69"/>
      <c r="G135" s="68">
        <v>0</v>
      </c>
      <c r="H135" s="50" t="e">
        <f t="shared" si="2"/>
        <v>#DIV/0!</v>
      </c>
    </row>
    <row r="136" spans="1:8" ht="15" hidden="1" x14ac:dyDescent="0.2">
      <c r="A136" s="71"/>
      <c r="B136" s="71">
        <v>6171</v>
      </c>
      <c r="C136" s="71">
        <v>2111</v>
      </c>
      <c r="D136" s="71" t="s">
        <v>129</v>
      </c>
      <c r="E136" s="50"/>
      <c r="F136" s="69"/>
      <c r="G136" s="68">
        <v>0</v>
      </c>
      <c r="H136" s="50" t="e">
        <f t="shared" si="2"/>
        <v>#DIV/0!</v>
      </c>
    </row>
    <row r="137" spans="1:8" ht="15" hidden="1" x14ac:dyDescent="0.2">
      <c r="A137" s="70"/>
      <c r="B137" s="71">
        <v>4357</v>
      </c>
      <c r="C137" s="71">
        <v>2122</v>
      </c>
      <c r="D137" s="71" t="s">
        <v>128</v>
      </c>
      <c r="E137" s="124"/>
      <c r="F137" s="69"/>
      <c r="G137" s="68">
        <v>0</v>
      </c>
      <c r="H137" s="50" t="e">
        <f t="shared" si="2"/>
        <v>#DIV/0!</v>
      </c>
    </row>
    <row r="138" spans="1:8" ht="15" x14ac:dyDescent="0.2">
      <c r="A138" s="71"/>
      <c r="B138" s="71">
        <v>4379</v>
      </c>
      <c r="C138" s="71">
        <v>2212</v>
      </c>
      <c r="D138" s="71" t="s">
        <v>126</v>
      </c>
      <c r="E138" s="50">
        <v>10</v>
      </c>
      <c r="F138" s="69">
        <v>10</v>
      </c>
      <c r="G138" s="68">
        <v>5</v>
      </c>
      <c r="H138" s="50">
        <f t="shared" si="2"/>
        <v>50</v>
      </c>
    </row>
    <row r="139" spans="1:8" ht="15" hidden="1" x14ac:dyDescent="0.2">
      <c r="A139" s="123"/>
      <c r="B139" s="123">
        <v>4399</v>
      </c>
      <c r="C139" s="123">
        <v>2324</v>
      </c>
      <c r="D139" s="123" t="s">
        <v>127</v>
      </c>
      <c r="E139" s="72"/>
      <c r="F139" s="80"/>
      <c r="G139" s="68">
        <v>0</v>
      </c>
      <c r="H139" s="50" t="e">
        <f t="shared" si="2"/>
        <v>#DIV/0!</v>
      </c>
    </row>
    <row r="140" spans="1:8" ht="15" hidden="1" x14ac:dyDescent="0.2">
      <c r="A140" s="71"/>
      <c r="B140" s="71">
        <v>6171</v>
      </c>
      <c r="C140" s="71">
        <v>2212</v>
      </c>
      <c r="D140" s="71" t="s">
        <v>126</v>
      </c>
      <c r="E140" s="50"/>
      <c r="F140" s="69"/>
      <c r="G140" s="68">
        <v>0</v>
      </c>
      <c r="H140" s="50" t="e">
        <f t="shared" si="2"/>
        <v>#DIV/0!</v>
      </c>
    </row>
    <row r="141" spans="1:8" ht="15" x14ac:dyDescent="0.2">
      <c r="A141" s="123"/>
      <c r="B141" s="71">
        <v>6171</v>
      </c>
      <c r="C141" s="71">
        <v>2324</v>
      </c>
      <c r="D141" s="71" t="s">
        <v>373</v>
      </c>
      <c r="E141" s="50">
        <v>5</v>
      </c>
      <c r="F141" s="69">
        <v>5</v>
      </c>
      <c r="G141" s="68">
        <v>5</v>
      </c>
      <c r="H141" s="50">
        <f t="shared" si="2"/>
        <v>100</v>
      </c>
    </row>
    <row r="142" spans="1:8" ht="15" x14ac:dyDescent="0.2">
      <c r="A142" s="123"/>
      <c r="B142" s="71">
        <v>6402</v>
      </c>
      <c r="C142" s="71">
        <v>2229</v>
      </c>
      <c r="D142" s="71" t="s">
        <v>125</v>
      </c>
      <c r="E142" s="50">
        <v>0</v>
      </c>
      <c r="F142" s="69">
        <v>0</v>
      </c>
      <c r="G142" s="68">
        <v>207</v>
      </c>
      <c r="H142" s="50" t="e">
        <f t="shared" si="2"/>
        <v>#DIV/0!</v>
      </c>
    </row>
    <row r="143" spans="1:8" ht="15" customHeight="1" thickBot="1" x14ac:dyDescent="0.25">
      <c r="A143" s="67"/>
      <c r="B143" s="67"/>
      <c r="C143" s="67"/>
      <c r="D143" s="67"/>
      <c r="E143" s="63"/>
      <c r="F143" s="65"/>
      <c r="G143" s="64"/>
      <c r="H143" s="50"/>
    </row>
    <row r="144" spans="1:8" s="52" customFormat="1" ht="21.75" customHeight="1" thickTop="1" thickBot="1" x14ac:dyDescent="0.3">
      <c r="A144" s="62"/>
      <c r="B144" s="62"/>
      <c r="C144" s="62"/>
      <c r="D144" s="108" t="s">
        <v>124</v>
      </c>
      <c r="E144" s="58">
        <f>SUM(E97:E143)</f>
        <v>553</v>
      </c>
      <c r="F144" s="60">
        <f>SUM(F97:F143)</f>
        <v>28888.899999999998</v>
      </c>
      <c r="G144" s="59">
        <f t="shared" ref="G144" si="3">SUM(G97:G143)</f>
        <v>19234.399999999998</v>
      </c>
      <c r="H144" s="110">
        <f>(G144/F144)*100</f>
        <v>66.580589776696243</v>
      </c>
    </row>
    <row r="145" spans="1:8" ht="15" customHeight="1" x14ac:dyDescent="0.25">
      <c r="A145" s="53"/>
      <c r="B145" s="52"/>
      <c r="C145" s="53"/>
      <c r="D145" s="155"/>
      <c r="E145" s="55"/>
      <c r="F145" s="55"/>
      <c r="G145" s="117"/>
      <c r="H145" s="117"/>
    </row>
    <row r="146" spans="1:8" ht="15" customHeight="1" x14ac:dyDescent="0.25">
      <c r="A146" s="53"/>
      <c r="B146" s="52"/>
      <c r="C146" s="53"/>
      <c r="D146" s="155"/>
      <c r="E146" s="55"/>
      <c r="F146" s="55"/>
      <c r="G146" s="117"/>
      <c r="H146" s="117"/>
    </row>
    <row r="147" spans="1:8" ht="14.25" customHeight="1" thickBot="1" x14ac:dyDescent="0.25">
      <c r="A147" s="52"/>
      <c r="B147" s="52"/>
      <c r="C147" s="52"/>
      <c r="D147" s="52"/>
      <c r="E147" s="51"/>
      <c r="F147" s="51"/>
      <c r="G147" s="51"/>
      <c r="H147" s="51"/>
    </row>
    <row r="148" spans="1:8" ht="13.5" hidden="1" customHeight="1" x14ac:dyDescent="0.2">
      <c r="A148" s="52"/>
      <c r="B148" s="52"/>
      <c r="C148" s="52"/>
      <c r="D148" s="52"/>
      <c r="E148" s="51"/>
      <c r="F148" s="51"/>
      <c r="G148" s="51"/>
      <c r="H148" s="51"/>
    </row>
    <row r="149" spans="1:8" ht="13.5" hidden="1" customHeight="1" x14ac:dyDescent="0.2">
      <c r="A149" s="52"/>
      <c r="B149" s="52"/>
      <c r="C149" s="52"/>
      <c r="D149" s="52"/>
      <c r="E149" s="51"/>
      <c r="F149" s="51"/>
      <c r="G149" s="51"/>
      <c r="H149" s="51"/>
    </row>
    <row r="150" spans="1:8" ht="13.5" hidden="1" customHeight="1" thickBot="1" x14ac:dyDescent="0.25">
      <c r="A150" s="52"/>
      <c r="B150" s="52"/>
      <c r="C150" s="52"/>
      <c r="D150" s="52"/>
      <c r="E150" s="51"/>
      <c r="F150" s="51"/>
      <c r="G150" s="51"/>
      <c r="H150" s="51"/>
    </row>
    <row r="151" spans="1:8" ht="15.75" x14ac:dyDescent="0.25">
      <c r="A151" s="96" t="s">
        <v>57</v>
      </c>
      <c r="B151" s="96" t="s">
        <v>56</v>
      </c>
      <c r="C151" s="96" t="s">
        <v>55</v>
      </c>
      <c r="D151" s="95" t="s">
        <v>54</v>
      </c>
      <c r="E151" s="94" t="s">
        <v>53</v>
      </c>
      <c r="F151" s="94" t="s">
        <v>53</v>
      </c>
      <c r="G151" s="94" t="s">
        <v>7</v>
      </c>
      <c r="H151" s="94" t="s">
        <v>52</v>
      </c>
    </row>
    <row r="152" spans="1:8" ht="15.75" customHeight="1" thickBot="1" x14ac:dyDescent="0.3">
      <c r="A152" s="93"/>
      <c r="B152" s="93"/>
      <c r="C152" s="93"/>
      <c r="D152" s="92"/>
      <c r="E152" s="90" t="s">
        <v>51</v>
      </c>
      <c r="F152" s="90" t="s">
        <v>50</v>
      </c>
      <c r="G152" s="91" t="s">
        <v>333</v>
      </c>
      <c r="H152" s="90" t="s">
        <v>10</v>
      </c>
    </row>
    <row r="153" spans="1:8" ht="15.75" customHeight="1" thickTop="1" x14ac:dyDescent="0.25">
      <c r="A153" s="116">
        <v>60</v>
      </c>
      <c r="B153" s="116"/>
      <c r="C153" s="116"/>
      <c r="D153" s="115" t="s">
        <v>123</v>
      </c>
      <c r="E153" s="112"/>
      <c r="F153" s="114"/>
      <c r="G153" s="113"/>
      <c r="H153" s="112"/>
    </row>
    <row r="154" spans="1:8" ht="14.25" customHeight="1" x14ac:dyDescent="0.25">
      <c r="A154" s="127"/>
      <c r="B154" s="127"/>
      <c r="C154" s="127"/>
      <c r="D154" s="127"/>
      <c r="E154" s="50"/>
      <c r="F154" s="69"/>
      <c r="G154" s="68"/>
      <c r="H154" s="50"/>
    </row>
    <row r="155" spans="1:8" ht="15" hidden="1" x14ac:dyDescent="0.2">
      <c r="A155" s="71"/>
      <c r="B155" s="71"/>
      <c r="C155" s="71">
        <v>1332</v>
      </c>
      <c r="D155" s="71" t="s">
        <v>122</v>
      </c>
      <c r="E155" s="50"/>
      <c r="F155" s="69"/>
      <c r="G155" s="68"/>
      <c r="H155" s="50" t="e">
        <f>(#REF!/F155)*100</f>
        <v>#REF!</v>
      </c>
    </row>
    <row r="156" spans="1:8" ht="15" x14ac:dyDescent="0.2">
      <c r="A156" s="71"/>
      <c r="B156" s="71"/>
      <c r="C156" s="71">
        <v>1333</v>
      </c>
      <c r="D156" s="71" t="s">
        <v>121</v>
      </c>
      <c r="E156" s="50">
        <v>600</v>
      </c>
      <c r="F156" s="69">
        <v>600</v>
      </c>
      <c r="G156" s="68">
        <v>288.2</v>
      </c>
      <c r="H156" s="50">
        <f t="shared" ref="H156:H172" si="4">(G156/F156)*100</f>
        <v>48.033333333333331</v>
      </c>
    </row>
    <row r="157" spans="1:8" ht="15" x14ac:dyDescent="0.2">
      <c r="A157" s="71"/>
      <c r="B157" s="71"/>
      <c r="C157" s="71">
        <v>1334</v>
      </c>
      <c r="D157" s="71" t="s">
        <v>120</v>
      </c>
      <c r="E157" s="50">
        <v>200</v>
      </c>
      <c r="F157" s="69">
        <v>200</v>
      </c>
      <c r="G157" s="68">
        <v>137.6</v>
      </c>
      <c r="H157" s="50">
        <f t="shared" si="4"/>
        <v>68.8</v>
      </c>
    </row>
    <row r="158" spans="1:8" ht="15" x14ac:dyDescent="0.2">
      <c r="A158" s="71"/>
      <c r="B158" s="71"/>
      <c r="C158" s="71">
        <v>1335</v>
      </c>
      <c r="D158" s="71" t="s">
        <v>119</v>
      </c>
      <c r="E158" s="50">
        <v>25</v>
      </c>
      <c r="F158" s="69">
        <v>25</v>
      </c>
      <c r="G158" s="68">
        <v>23.5</v>
      </c>
      <c r="H158" s="50">
        <f t="shared" si="4"/>
        <v>94</v>
      </c>
    </row>
    <row r="159" spans="1:8" ht="15" x14ac:dyDescent="0.2">
      <c r="A159" s="71"/>
      <c r="B159" s="71"/>
      <c r="C159" s="71">
        <v>1356</v>
      </c>
      <c r="D159" s="71" t="s">
        <v>354</v>
      </c>
      <c r="E159" s="50">
        <v>8000</v>
      </c>
      <c r="F159" s="69">
        <v>8000</v>
      </c>
      <c r="G159" s="68">
        <v>0</v>
      </c>
      <c r="H159" s="50">
        <f t="shared" si="4"/>
        <v>0</v>
      </c>
    </row>
    <row r="160" spans="1:8" ht="15" x14ac:dyDescent="0.2">
      <c r="A160" s="71"/>
      <c r="B160" s="71"/>
      <c r="C160" s="71">
        <v>1361</v>
      </c>
      <c r="D160" s="71" t="s">
        <v>76</v>
      </c>
      <c r="E160" s="50">
        <v>240</v>
      </c>
      <c r="F160" s="69">
        <v>240</v>
      </c>
      <c r="G160" s="68">
        <v>245.2</v>
      </c>
      <c r="H160" s="50">
        <f t="shared" si="4"/>
        <v>102.16666666666667</v>
      </c>
    </row>
    <row r="161" spans="1:8" ht="15" hidden="1" customHeight="1" x14ac:dyDescent="0.2">
      <c r="A161" s="71">
        <v>29004</v>
      </c>
      <c r="B161" s="71"/>
      <c r="C161" s="71">
        <v>4116</v>
      </c>
      <c r="D161" s="71" t="s">
        <v>355</v>
      </c>
      <c r="E161" s="50"/>
      <c r="F161" s="69"/>
      <c r="G161" s="68">
        <v>0</v>
      </c>
      <c r="H161" s="50" t="e">
        <f t="shared" si="4"/>
        <v>#DIV/0!</v>
      </c>
    </row>
    <row r="162" spans="1:8" ht="15" x14ac:dyDescent="0.2">
      <c r="A162" s="71">
        <v>29008</v>
      </c>
      <c r="B162" s="71"/>
      <c r="C162" s="71">
        <v>4116</v>
      </c>
      <c r="D162" s="71" t="s">
        <v>356</v>
      </c>
      <c r="E162" s="50">
        <v>0</v>
      </c>
      <c r="F162" s="69">
        <v>25.4</v>
      </c>
      <c r="G162" s="68">
        <v>25.3</v>
      </c>
      <c r="H162" s="50">
        <f t="shared" si="4"/>
        <v>99.606299212598444</v>
      </c>
    </row>
    <row r="163" spans="1:8" ht="15" hidden="1" x14ac:dyDescent="0.2">
      <c r="A163" s="71">
        <v>29516</v>
      </c>
      <c r="B163" s="71"/>
      <c r="C163" s="71">
        <v>4216</v>
      </c>
      <c r="D163" s="71" t="s">
        <v>359</v>
      </c>
      <c r="E163" s="50"/>
      <c r="F163" s="69"/>
      <c r="G163" s="68">
        <v>0</v>
      </c>
      <c r="H163" s="50" t="e">
        <f t="shared" si="4"/>
        <v>#DIV/0!</v>
      </c>
    </row>
    <row r="164" spans="1:8" ht="15" hidden="1" x14ac:dyDescent="0.2">
      <c r="A164" s="123"/>
      <c r="B164" s="123"/>
      <c r="C164" s="123">
        <v>4122</v>
      </c>
      <c r="D164" s="123" t="s">
        <v>357</v>
      </c>
      <c r="E164" s="72"/>
      <c r="F164" s="80"/>
      <c r="G164" s="68">
        <v>0</v>
      </c>
      <c r="H164" s="50" t="e">
        <f t="shared" si="4"/>
        <v>#DIV/0!</v>
      </c>
    </row>
    <row r="165" spans="1:8" ht="15" x14ac:dyDescent="0.2">
      <c r="A165" s="123"/>
      <c r="B165" s="123">
        <v>1014</v>
      </c>
      <c r="C165" s="123">
        <v>2132</v>
      </c>
      <c r="D165" s="123" t="s">
        <v>118</v>
      </c>
      <c r="E165" s="72">
        <v>0</v>
      </c>
      <c r="F165" s="80">
        <v>0</v>
      </c>
      <c r="G165" s="68">
        <v>8.5</v>
      </c>
      <c r="H165" s="50" t="e">
        <f t="shared" si="4"/>
        <v>#DIV/0!</v>
      </c>
    </row>
    <row r="166" spans="1:8" ht="15" x14ac:dyDescent="0.2">
      <c r="A166" s="123"/>
      <c r="B166" s="123">
        <v>1070</v>
      </c>
      <c r="C166" s="123">
        <v>2212</v>
      </c>
      <c r="D166" s="123" t="s">
        <v>360</v>
      </c>
      <c r="E166" s="72">
        <v>35</v>
      </c>
      <c r="F166" s="80">
        <v>35</v>
      </c>
      <c r="G166" s="68">
        <v>5.3</v>
      </c>
      <c r="H166" s="50">
        <f t="shared" si="4"/>
        <v>15.142857142857141</v>
      </c>
    </row>
    <row r="167" spans="1:8" ht="15" x14ac:dyDescent="0.2">
      <c r="A167" s="123"/>
      <c r="B167" s="123">
        <v>2119</v>
      </c>
      <c r="C167" s="123">
        <v>2343</v>
      </c>
      <c r="D167" s="123" t="s">
        <v>358</v>
      </c>
      <c r="E167" s="72">
        <v>4000</v>
      </c>
      <c r="F167" s="80">
        <v>4000</v>
      </c>
      <c r="G167" s="68">
        <v>3110</v>
      </c>
      <c r="H167" s="50">
        <f t="shared" si="4"/>
        <v>77.75</v>
      </c>
    </row>
    <row r="168" spans="1:8" ht="15" x14ac:dyDescent="0.2">
      <c r="A168" s="123"/>
      <c r="B168" s="123">
        <v>2369</v>
      </c>
      <c r="C168" s="123">
        <v>2212</v>
      </c>
      <c r="D168" s="123" t="s">
        <v>361</v>
      </c>
      <c r="E168" s="72">
        <v>15</v>
      </c>
      <c r="F168" s="80">
        <v>15</v>
      </c>
      <c r="G168" s="68">
        <v>0</v>
      </c>
      <c r="H168" s="50">
        <f t="shared" si="4"/>
        <v>0</v>
      </c>
    </row>
    <row r="169" spans="1:8" ht="15" x14ac:dyDescent="0.2">
      <c r="A169" s="71"/>
      <c r="B169" s="71">
        <v>3322</v>
      </c>
      <c r="C169" s="71">
        <v>2212</v>
      </c>
      <c r="D169" s="71" t="s">
        <v>362</v>
      </c>
      <c r="E169" s="50">
        <v>20</v>
      </c>
      <c r="F169" s="69">
        <v>20</v>
      </c>
      <c r="G169" s="68">
        <v>12</v>
      </c>
      <c r="H169" s="50">
        <f t="shared" si="4"/>
        <v>60</v>
      </c>
    </row>
    <row r="170" spans="1:8" ht="15" x14ac:dyDescent="0.2">
      <c r="A170" s="123"/>
      <c r="B170" s="123">
        <v>3749</v>
      </c>
      <c r="C170" s="123">
        <v>2321</v>
      </c>
      <c r="D170" s="123" t="s">
        <v>363</v>
      </c>
      <c r="E170" s="72">
        <v>8</v>
      </c>
      <c r="F170" s="80">
        <v>8</v>
      </c>
      <c r="G170" s="68">
        <v>7.4</v>
      </c>
      <c r="H170" s="50">
        <f t="shared" si="4"/>
        <v>92.5</v>
      </c>
    </row>
    <row r="171" spans="1:8" ht="15" x14ac:dyDescent="0.2">
      <c r="A171" s="71"/>
      <c r="B171" s="71">
        <v>6171</v>
      </c>
      <c r="C171" s="71">
        <v>2212</v>
      </c>
      <c r="D171" s="71" t="s">
        <v>372</v>
      </c>
      <c r="E171" s="50">
        <v>3</v>
      </c>
      <c r="F171" s="69">
        <v>3</v>
      </c>
      <c r="G171" s="68">
        <v>48</v>
      </c>
      <c r="H171" s="50">
        <f t="shared" si="4"/>
        <v>1600</v>
      </c>
    </row>
    <row r="172" spans="1:8" ht="15" x14ac:dyDescent="0.2">
      <c r="A172" s="71"/>
      <c r="B172" s="71">
        <v>6171</v>
      </c>
      <c r="C172" s="71">
        <v>2324</v>
      </c>
      <c r="D172" s="71" t="s">
        <v>371</v>
      </c>
      <c r="E172" s="50">
        <v>8</v>
      </c>
      <c r="F172" s="69">
        <v>8</v>
      </c>
      <c r="G172" s="68">
        <v>3</v>
      </c>
      <c r="H172" s="50">
        <f t="shared" si="4"/>
        <v>37.5</v>
      </c>
    </row>
    <row r="173" spans="1:8" ht="15" hidden="1" x14ac:dyDescent="0.2">
      <c r="A173" s="71"/>
      <c r="B173" s="71">
        <v>6171</v>
      </c>
      <c r="C173" s="71">
        <v>2329</v>
      </c>
      <c r="D173" s="71" t="s">
        <v>66</v>
      </c>
      <c r="E173" s="50"/>
      <c r="F173" s="69"/>
      <c r="G173" s="68"/>
      <c r="H173" s="50"/>
    </row>
    <row r="174" spans="1:8" ht="15" customHeight="1" thickBot="1" x14ac:dyDescent="0.25">
      <c r="A174" s="67"/>
      <c r="B174" s="67"/>
      <c r="C174" s="67"/>
      <c r="D174" s="67"/>
      <c r="E174" s="63"/>
      <c r="F174" s="65"/>
      <c r="G174" s="64"/>
      <c r="H174" s="63"/>
    </row>
    <row r="175" spans="1:8" s="52" customFormat="1" ht="21.75" customHeight="1" thickTop="1" thickBot="1" x14ac:dyDescent="0.3">
      <c r="A175" s="62"/>
      <c r="B175" s="62"/>
      <c r="C175" s="62"/>
      <c r="D175" s="108" t="s">
        <v>117</v>
      </c>
      <c r="E175" s="58">
        <f t="shared" ref="E175:F175" si="5">SUM(E154:E174)</f>
        <v>13154</v>
      </c>
      <c r="F175" s="60">
        <f t="shared" si="5"/>
        <v>13179.4</v>
      </c>
      <c r="G175" s="59">
        <f>SUM(G154:G174)</f>
        <v>3914</v>
      </c>
      <c r="H175" s="110">
        <f>(G175/F175)*100</f>
        <v>29.697861814650139</v>
      </c>
    </row>
    <row r="176" spans="1:8" ht="14.25" customHeight="1" x14ac:dyDescent="0.25">
      <c r="A176" s="53"/>
      <c r="B176" s="53"/>
      <c r="C176" s="53"/>
      <c r="D176" s="57"/>
      <c r="E176" s="55"/>
      <c r="F176" s="55"/>
      <c r="G176" s="55"/>
      <c r="H176" s="55"/>
    </row>
    <row r="177" spans="1:8" ht="14.25" hidden="1" customHeight="1" x14ac:dyDescent="0.25">
      <c r="A177" s="53"/>
      <c r="B177" s="53"/>
      <c r="C177" s="53"/>
      <c r="D177" s="57"/>
      <c r="E177" s="55"/>
      <c r="F177" s="55"/>
      <c r="G177" s="55"/>
      <c r="H177" s="55"/>
    </row>
    <row r="178" spans="1:8" ht="14.25" hidden="1" customHeight="1" x14ac:dyDescent="0.25">
      <c r="A178" s="53"/>
      <c r="B178" s="53"/>
      <c r="C178" s="53"/>
      <c r="D178" s="57"/>
      <c r="E178" s="55"/>
      <c r="F178" s="55"/>
      <c r="G178" s="55"/>
      <c r="H178" s="55"/>
    </row>
    <row r="179" spans="1:8" ht="14.25" hidden="1" customHeight="1" x14ac:dyDescent="0.25">
      <c r="A179" s="53"/>
      <c r="B179" s="53"/>
      <c r="C179" s="53"/>
      <c r="D179" s="57"/>
      <c r="E179" s="55"/>
      <c r="F179" s="55"/>
      <c r="G179" s="55"/>
      <c r="H179" s="55"/>
    </row>
    <row r="180" spans="1:8" ht="15" customHeight="1" x14ac:dyDescent="0.25">
      <c r="A180" s="53"/>
      <c r="B180" s="53"/>
      <c r="C180" s="53"/>
      <c r="D180" s="57"/>
      <c r="E180" s="55"/>
      <c r="F180" s="55"/>
      <c r="G180" s="55"/>
      <c r="H180" s="55"/>
    </row>
    <row r="181" spans="1:8" ht="15" customHeight="1" thickBot="1" x14ac:dyDescent="0.3">
      <c r="A181" s="53"/>
      <c r="B181" s="53"/>
      <c r="C181" s="53"/>
      <c r="D181" s="57"/>
      <c r="E181" s="55"/>
      <c r="F181" s="55"/>
      <c r="G181" s="55"/>
      <c r="H181" s="55"/>
    </row>
    <row r="182" spans="1:8" ht="15.75" x14ac:dyDescent="0.25">
      <c r="A182" s="96" t="s">
        <v>57</v>
      </c>
      <c r="B182" s="96" t="s">
        <v>56</v>
      </c>
      <c r="C182" s="96" t="s">
        <v>55</v>
      </c>
      <c r="D182" s="95" t="s">
        <v>54</v>
      </c>
      <c r="E182" s="94" t="s">
        <v>53</v>
      </c>
      <c r="F182" s="94" t="s">
        <v>53</v>
      </c>
      <c r="G182" s="94" t="s">
        <v>7</v>
      </c>
      <c r="H182" s="94" t="s">
        <v>52</v>
      </c>
    </row>
    <row r="183" spans="1:8" ht="15.75" customHeight="1" thickBot="1" x14ac:dyDescent="0.3">
      <c r="A183" s="93"/>
      <c r="B183" s="93"/>
      <c r="C183" s="93"/>
      <c r="D183" s="92"/>
      <c r="E183" s="90" t="s">
        <v>51</v>
      </c>
      <c r="F183" s="90" t="s">
        <v>50</v>
      </c>
      <c r="G183" s="91" t="s">
        <v>333</v>
      </c>
      <c r="H183" s="90" t="s">
        <v>10</v>
      </c>
    </row>
    <row r="184" spans="1:8" ht="15.75" customHeight="1" thickTop="1" x14ac:dyDescent="0.25">
      <c r="A184" s="116">
        <v>80</v>
      </c>
      <c r="B184" s="116"/>
      <c r="C184" s="116"/>
      <c r="D184" s="115" t="s">
        <v>116</v>
      </c>
      <c r="E184" s="112"/>
      <c r="F184" s="114"/>
      <c r="G184" s="113"/>
      <c r="H184" s="112"/>
    </row>
    <row r="185" spans="1:8" ht="15" x14ac:dyDescent="0.2">
      <c r="A185" s="71"/>
      <c r="B185" s="71"/>
      <c r="C185" s="71"/>
      <c r="D185" s="71"/>
      <c r="E185" s="50"/>
      <c r="F185" s="69"/>
      <c r="G185" s="68"/>
      <c r="H185" s="50"/>
    </row>
    <row r="186" spans="1:8" ht="15" x14ac:dyDescent="0.2">
      <c r="A186" s="71"/>
      <c r="B186" s="71"/>
      <c r="C186" s="71">
        <v>1353</v>
      </c>
      <c r="D186" s="71" t="s">
        <v>115</v>
      </c>
      <c r="E186" s="50">
        <v>700</v>
      </c>
      <c r="F186" s="69">
        <v>700</v>
      </c>
      <c r="G186" s="68">
        <v>208.2</v>
      </c>
      <c r="H186" s="50">
        <f t="shared" ref="H186:H199" si="6">(G186/F186)*100</f>
        <v>29.742857142857144</v>
      </c>
    </row>
    <row r="187" spans="1:8" ht="15" x14ac:dyDescent="0.2">
      <c r="A187" s="71"/>
      <c r="B187" s="71"/>
      <c r="C187" s="71">
        <v>1359</v>
      </c>
      <c r="D187" s="71" t="s">
        <v>114</v>
      </c>
      <c r="E187" s="50">
        <v>0</v>
      </c>
      <c r="F187" s="69">
        <v>0</v>
      </c>
      <c r="G187" s="68">
        <v>-61</v>
      </c>
      <c r="H187" s="50" t="e">
        <f t="shared" si="6"/>
        <v>#DIV/0!</v>
      </c>
    </row>
    <row r="188" spans="1:8" ht="15" x14ac:dyDescent="0.2">
      <c r="A188" s="71"/>
      <c r="B188" s="71"/>
      <c r="C188" s="71">
        <v>1361</v>
      </c>
      <c r="D188" s="71" t="s">
        <v>76</v>
      </c>
      <c r="E188" s="50">
        <v>6500</v>
      </c>
      <c r="F188" s="69">
        <v>6501</v>
      </c>
      <c r="G188" s="68">
        <v>2785</v>
      </c>
      <c r="H188" s="50">
        <f t="shared" si="6"/>
        <v>42.839563144131674</v>
      </c>
    </row>
    <row r="189" spans="1:8" ht="15" x14ac:dyDescent="0.2">
      <c r="A189" s="71"/>
      <c r="B189" s="71"/>
      <c r="C189" s="71">
        <v>4121</v>
      </c>
      <c r="D189" s="71" t="s">
        <v>113</v>
      </c>
      <c r="E189" s="72">
        <v>200</v>
      </c>
      <c r="F189" s="80">
        <v>205</v>
      </c>
      <c r="G189" s="68">
        <v>88</v>
      </c>
      <c r="H189" s="50">
        <f t="shared" si="6"/>
        <v>42.926829268292686</v>
      </c>
    </row>
    <row r="190" spans="1:8" ht="15" hidden="1" x14ac:dyDescent="0.2">
      <c r="A190" s="71">
        <v>222</v>
      </c>
      <c r="B190" s="71"/>
      <c r="C190" s="71">
        <v>4122</v>
      </c>
      <c r="D190" s="71" t="s">
        <v>112</v>
      </c>
      <c r="E190" s="72"/>
      <c r="F190" s="80"/>
      <c r="G190" s="68">
        <v>0</v>
      </c>
      <c r="H190" s="50" t="e">
        <f t="shared" si="6"/>
        <v>#DIV/0!</v>
      </c>
    </row>
    <row r="191" spans="1:8" ht="15" hidden="1" x14ac:dyDescent="0.2">
      <c r="A191" s="71"/>
      <c r="B191" s="71">
        <v>2219</v>
      </c>
      <c r="C191" s="71">
        <v>2324</v>
      </c>
      <c r="D191" s="71" t="s">
        <v>364</v>
      </c>
      <c r="E191" s="50"/>
      <c r="F191" s="69"/>
      <c r="G191" s="68">
        <v>0</v>
      </c>
      <c r="H191" s="50" t="e">
        <f t="shared" si="6"/>
        <v>#DIV/0!</v>
      </c>
    </row>
    <row r="192" spans="1:8" ht="15" hidden="1" x14ac:dyDescent="0.2">
      <c r="A192" s="71"/>
      <c r="B192" s="71">
        <v>2219</v>
      </c>
      <c r="C192" s="71">
        <v>2329</v>
      </c>
      <c r="D192" s="71" t="s">
        <v>365</v>
      </c>
      <c r="E192" s="50"/>
      <c r="F192" s="69"/>
      <c r="G192" s="68">
        <v>0</v>
      </c>
      <c r="H192" s="50" t="e">
        <f t="shared" si="6"/>
        <v>#DIV/0!</v>
      </c>
    </row>
    <row r="193" spans="1:8" ht="15" x14ac:dyDescent="0.2">
      <c r="A193" s="71"/>
      <c r="B193" s="71">
        <v>2229</v>
      </c>
      <c r="C193" s="71">
        <v>2212</v>
      </c>
      <c r="D193" s="71" t="s">
        <v>366</v>
      </c>
      <c r="E193" s="72">
        <v>150</v>
      </c>
      <c r="F193" s="80">
        <v>150</v>
      </c>
      <c r="G193" s="68">
        <v>480.3</v>
      </c>
      <c r="H193" s="50">
        <f t="shared" si="6"/>
        <v>320.2</v>
      </c>
    </row>
    <row r="194" spans="1:8" ht="15" x14ac:dyDescent="0.2">
      <c r="A194" s="71"/>
      <c r="B194" s="71">
        <v>2229</v>
      </c>
      <c r="C194" s="71">
        <v>2324</v>
      </c>
      <c r="D194" s="71" t="s">
        <v>367</v>
      </c>
      <c r="E194" s="72">
        <v>0</v>
      </c>
      <c r="F194" s="80">
        <v>0</v>
      </c>
      <c r="G194" s="68">
        <v>0</v>
      </c>
      <c r="H194" s="50" t="e">
        <f t="shared" si="6"/>
        <v>#DIV/0!</v>
      </c>
    </row>
    <row r="195" spans="1:8" ht="15" x14ac:dyDescent="0.2">
      <c r="A195" s="71"/>
      <c r="B195" s="71">
        <v>2299</v>
      </c>
      <c r="C195" s="71">
        <v>2212</v>
      </c>
      <c r="D195" s="71" t="s">
        <v>368</v>
      </c>
      <c r="E195" s="50">
        <v>7000</v>
      </c>
      <c r="F195" s="69">
        <v>7141</v>
      </c>
      <c r="G195" s="68">
        <v>1072.5999999999999</v>
      </c>
      <c r="H195" s="50">
        <f t="shared" si="6"/>
        <v>15.020305279372636</v>
      </c>
    </row>
    <row r="196" spans="1:8" ht="15" hidden="1" x14ac:dyDescent="0.2">
      <c r="A196" s="71"/>
      <c r="B196" s="71">
        <v>2299</v>
      </c>
      <c r="C196" s="71">
        <v>2324</v>
      </c>
      <c r="D196" s="71" t="s">
        <v>111</v>
      </c>
      <c r="E196" s="72"/>
      <c r="F196" s="80"/>
      <c r="G196" s="68">
        <v>0</v>
      </c>
      <c r="H196" s="50" t="e">
        <f t="shared" si="6"/>
        <v>#DIV/0!</v>
      </c>
    </row>
    <row r="197" spans="1:8" ht="15" x14ac:dyDescent="0.2">
      <c r="A197" s="123"/>
      <c r="B197" s="123">
        <v>6171</v>
      </c>
      <c r="C197" s="123">
        <v>2324</v>
      </c>
      <c r="D197" s="123" t="s">
        <v>370</v>
      </c>
      <c r="E197" s="72">
        <v>350</v>
      </c>
      <c r="F197" s="80">
        <v>350</v>
      </c>
      <c r="G197" s="68">
        <v>175.1</v>
      </c>
      <c r="H197" s="50">
        <f t="shared" si="6"/>
        <v>50.028571428571425</v>
      </c>
    </row>
    <row r="198" spans="1:8" ht="15" hidden="1" x14ac:dyDescent="0.2">
      <c r="A198" s="71"/>
      <c r="B198" s="71">
        <v>6171</v>
      </c>
      <c r="C198" s="71">
        <v>2329</v>
      </c>
      <c r="D198" s="71" t="s">
        <v>369</v>
      </c>
      <c r="E198" s="72"/>
      <c r="F198" s="80"/>
      <c r="G198" s="68">
        <v>0</v>
      </c>
      <c r="H198" s="50" t="e">
        <f t="shared" si="6"/>
        <v>#DIV/0!</v>
      </c>
    </row>
    <row r="199" spans="1:8" ht="15" x14ac:dyDescent="0.2">
      <c r="A199" s="123"/>
      <c r="B199" s="123">
        <v>6171</v>
      </c>
      <c r="C199" s="123">
        <v>2329</v>
      </c>
      <c r="D199" s="123" t="s">
        <v>450</v>
      </c>
      <c r="E199" s="72">
        <v>0</v>
      </c>
      <c r="F199" s="80">
        <v>0</v>
      </c>
      <c r="G199" s="79">
        <v>3.5</v>
      </c>
      <c r="H199" s="50" t="e">
        <f t="shared" si="6"/>
        <v>#DIV/0!</v>
      </c>
    </row>
    <row r="200" spans="1:8" ht="15.75" thickBot="1" x14ac:dyDescent="0.25">
      <c r="A200" s="67"/>
      <c r="B200" s="67"/>
      <c r="C200" s="67"/>
      <c r="D200" s="67"/>
      <c r="E200" s="63"/>
      <c r="F200" s="65"/>
      <c r="G200" s="64"/>
      <c r="H200" s="63"/>
    </row>
    <row r="201" spans="1:8" s="52" customFormat="1" ht="21.75" customHeight="1" thickTop="1" thickBot="1" x14ac:dyDescent="0.3">
      <c r="A201" s="62"/>
      <c r="B201" s="62"/>
      <c r="C201" s="62"/>
      <c r="D201" s="108" t="s">
        <v>110</v>
      </c>
      <c r="E201" s="58">
        <f t="shared" ref="E201:G201" si="7">SUM(E185:E200)</f>
        <v>14900</v>
      </c>
      <c r="F201" s="60">
        <f t="shared" si="7"/>
        <v>15047</v>
      </c>
      <c r="G201" s="59">
        <f t="shared" si="7"/>
        <v>4751.7000000000007</v>
      </c>
      <c r="H201" s="110">
        <f>(G201/F201)*100</f>
        <v>31.579052302784611</v>
      </c>
    </row>
    <row r="202" spans="1:8" ht="15" customHeight="1" x14ac:dyDescent="0.25">
      <c r="A202" s="53"/>
      <c r="B202" s="53"/>
      <c r="C202" s="53"/>
      <c r="D202" s="57"/>
      <c r="E202" s="55"/>
      <c r="F202" s="55"/>
      <c r="G202" s="55"/>
      <c r="H202" s="55"/>
    </row>
    <row r="203" spans="1:8" ht="15" hidden="1" customHeight="1" x14ac:dyDescent="0.25">
      <c r="A203" s="53"/>
      <c r="B203" s="53"/>
      <c r="C203" s="53"/>
      <c r="D203" s="57"/>
      <c r="E203" s="55"/>
      <c r="F203" s="55"/>
      <c r="G203" s="55"/>
      <c r="H203" s="55"/>
    </row>
    <row r="204" spans="1:8" ht="14.25" customHeight="1" x14ac:dyDescent="0.25">
      <c r="A204" s="53"/>
      <c r="B204" s="53"/>
      <c r="C204" s="53"/>
      <c r="D204" s="57"/>
      <c r="E204" s="55"/>
      <c r="F204" s="55"/>
      <c r="G204" s="55"/>
      <c r="H204" s="55"/>
    </row>
    <row r="205" spans="1:8" ht="14.25" customHeight="1" x14ac:dyDescent="0.25">
      <c r="A205" s="53"/>
      <c r="B205" s="53"/>
      <c r="C205" s="53"/>
      <c r="D205" s="57"/>
      <c r="E205" s="55"/>
      <c r="F205" s="55"/>
      <c r="G205" s="55"/>
      <c r="H205" s="55"/>
    </row>
    <row r="206" spans="1:8" ht="15" customHeight="1" thickBot="1" x14ac:dyDescent="0.3">
      <c r="A206" s="53"/>
      <c r="B206" s="53"/>
      <c r="C206" s="53"/>
      <c r="D206" s="57"/>
      <c r="E206" s="55"/>
      <c r="F206" s="55"/>
      <c r="G206" s="55"/>
      <c r="H206" s="55"/>
    </row>
    <row r="207" spans="1:8" ht="15.75" x14ac:dyDescent="0.25">
      <c r="A207" s="96" t="s">
        <v>57</v>
      </c>
      <c r="B207" s="96" t="s">
        <v>56</v>
      </c>
      <c r="C207" s="96" t="s">
        <v>55</v>
      </c>
      <c r="D207" s="95" t="s">
        <v>54</v>
      </c>
      <c r="E207" s="94" t="s">
        <v>53</v>
      </c>
      <c r="F207" s="94" t="s">
        <v>53</v>
      </c>
      <c r="G207" s="94" t="s">
        <v>7</v>
      </c>
      <c r="H207" s="94" t="s">
        <v>52</v>
      </c>
    </row>
    <row r="208" spans="1:8" ht="15.75" customHeight="1" thickBot="1" x14ac:dyDescent="0.3">
      <c r="A208" s="93"/>
      <c r="B208" s="93"/>
      <c r="C208" s="93"/>
      <c r="D208" s="92"/>
      <c r="E208" s="90" t="s">
        <v>51</v>
      </c>
      <c r="F208" s="90" t="s">
        <v>50</v>
      </c>
      <c r="G208" s="91" t="s">
        <v>333</v>
      </c>
      <c r="H208" s="90" t="s">
        <v>10</v>
      </c>
    </row>
    <row r="209" spans="1:8" ht="16.5" customHeight="1" thickTop="1" x14ac:dyDescent="0.25">
      <c r="A209" s="116">
        <v>90</v>
      </c>
      <c r="B209" s="116"/>
      <c r="C209" s="116"/>
      <c r="D209" s="115" t="s">
        <v>109</v>
      </c>
      <c r="E209" s="112"/>
      <c r="F209" s="114"/>
      <c r="G209" s="113"/>
      <c r="H209" s="112"/>
    </row>
    <row r="210" spans="1:8" ht="15.75" x14ac:dyDescent="0.25">
      <c r="A210" s="116"/>
      <c r="B210" s="116"/>
      <c r="C210" s="116"/>
      <c r="D210" s="115"/>
      <c r="E210" s="112"/>
      <c r="F210" s="114"/>
      <c r="G210" s="113"/>
      <c r="H210" s="112"/>
    </row>
    <row r="211" spans="1:8" ht="15" hidden="1" x14ac:dyDescent="0.2">
      <c r="A211" s="71"/>
      <c r="B211" s="71"/>
      <c r="C211" s="71">
        <v>4116</v>
      </c>
      <c r="D211" s="71" t="s">
        <v>379</v>
      </c>
      <c r="E211" s="154"/>
      <c r="F211" s="152"/>
      <c r="G211" s="147">
        <v>0</v>
      </c>
      <c r="H211" s="50" t="e">
        <f>(#REF!/F211)*100</f>
        <v>#REF!</v>
      </c>
    </row>
    <row r="212" spans="1:8" ht="15" hidden="1" x14ac:dyDescent="0.2">
      <c r="A212" s="71"/>
      <c r="B212" s="71"/>
      <c r="C212" s="71">
        <v>4116</v>
      </c>
      <c r="D212" s="71" t="s">
        <v>108</v>
      </c>
      <c r="E212" s="154"/>
      <c r="F212" s="152"/>
      <c r="G212" s="147">
        <v>0</v>
      </c>
      <c r="H212" s="50" t="e">
        <f>(#REF!/F212)*100</f>
        <v>#REF!</v>
      </c>
    </row>
    <row r="213" spans="1:8" ht="15" hidden="1" x14ac:dyDescent="0.2">
      <c r="A213" s="70"/>
      <c r="B213" s="71"/>
      <c r="C213" s="71">
        <v>4116</v>
      </c>
      <c r="D213" s="71" t="s">
        <v>380</v>
      </c>
      <c r="E213" s="124"/>
      <c r="F213" s="69"/>
      <c r="G213" s="147">
        <v>0</v>
      </c>
      <c r="H213" s="50" t="e">
        <f>(#REF!/F213)*100</f>
        <v>#REF!</v>
      </c>
    </row>
    <row r="214" spans="1:8" ht="15" x14ac:dyDescent="0.2">
      <c r="A214" s="77"/>
      <c r="B214" s="77"/>
      <c r="C214" s="77">
        <v>4121</v>
      </c>
      <c r="D214" s="71" t="s">
        <v>107</v>
      </c>
      <c r="E214" s="153">
        <v>600</v>
      </c>
      <c r="F214" s="152">
        <v>600</v>
      </c>
      <c r="G214" s="147">
        <v>150</v>
      </c>
      <c r="H214" s="50">
        <f t="shared" ref="H214:H228" si="8">(G214/F214)*100</f>
        <v>25</v>
      </c>
    </row>
    <row r="215" spans="1:8" ht="15" hidden="1" x14ac:dyDescent="0.2">
      <c r="A215" s="71"/>
      <c r="B215" s="71"/>
      <c r="C215" s="71">
        <v>4122</v>
      </c>
      <c r="D215" s="71" t="s">
        <v>106</v>
      </c>
      <c r="E215" s="151"/>
      <c r="F215" s="150"/>
      <c r="G215" s="147">
        <v>0</v>
      </c>
      <c r="H215" s="50" t="e">
        <f t="shared" si="8"/>
        <v>#DIV/0!</v>
      </c>
    </row>
    <row r="216" spans="1:8" ht="15" hidden="1" x14ac:dyDescent="0.2">
      <c r="A216" s="71"/>
      <c r="B216" s="71"/>
      <c r="C216" s="71">
        <v>4216</v>
      </c>
      <c r="D216" s="77" t="s">
        <v>381</v>
      </c>
      <c r="E216" s="151"/>
      <c r="F216" s="150"/>
      <c r="G216" s="147">
        <v>0</v>
      </c>
      <c r="H216" s="50" t="e">
        <f t="shared" si="8"/>
        <v>#DIV/0!</v>
      </c>
    </row>
    <row r="217" spans="1:8" ht="15" x14ac:dyDescent="0.2">
      <c r="A217" s="71"/>
      <c r="B217" s="71">
        <v>2219</v>
      </c>
      <c r="C217" s="71">
        <v>2111</v>
      </c>
      <c r="D217" s="71" t="s">
        <v>105</v>
      </c>
      <c r="E217" s="151">
        <v>0</v>
      </c>
      <c r="F217" s="150">
        <v>8000</v>
      </c>
      <c r="G217" s="147">
        <v>2436.6</v>
      </c>
      <c r="H217" s="50">
        <f t="shared" si="8"/>
        <v>30.4575</v>
      </c>
    </row>
    <row r="218" spans="1:8" ht="15" x14ac:dyDescent="0.2">
      <c r="A218" s="71"/>
      <c r="B218" s="71">
        <v>2219</v>
      </c>
      <c r="C218" s="71">
        <v>2322</v>
      </c>
      <c r="D218" s="71" t="s">
        <v>446</v>
      </c>
      <c r="E218" s="50">
        <v>0</v>
      </c>
      <c r="F218" s="69">
        <v>0</v>
      </c>
      <c r="G218" s="147">
        <v>13.8</v>
      </c>
      <c r="H218" s="50" t="e">
        <f t="shared" si="8"/>
        <v>#DIV/0!</v>
      </c>
    </row>
    <row r="219" spans="1:8" ht="15" x14ac:dyDescent="0.2">
      <c r="A219" s="71"/>
      <c r="B219" s="71">
        <v>2219</v>
      </c>
      <c r="C219" s="71">
        <v>2329</v>
      </c>
      <c r="D219" s="71" t="s">
        <v>104</v>
      </c>
      <c r="E219" s="50">
        <v>8000</v>
      </c>
      <c r="F219" s="150">
        <v>0</v>
      </c>
      <c r="G219" s="147">
        <v>0</v>
      </c>
      <c r="H219" s="50" t="e">
        <f t="shared" si="8"/>
        <v>#DIV/0!</v>
      </c>
    </row>
    <row r="220" spans="1:8" ht="15" x14ac:dyDescent="0.2">
      <c r="A220" s="71" t="s">
        <v>103</v>
      </c>
      <c r="B220" s="71">
        <v>5311</v>
      </c>
      <c r="C220" s="71">
        <v>2111</v>
      </c>
      <c r="D220" s="71" t="s">
        <v>102</v>
      </c>
      <c r="E220" s="151">
        <v>450</v>
      </c>
      <c r="F220" s="150">
        <v>450</v>
      </c>
      <c r="G220" s="147">
        <v>192.1</v>
      </c>
      <c r="H220" s="50">
        <f t="shared" si="8"/>
        <v>42.68888888888889</v>
      </c>
    </row>
    <row r="221" spans="1:8" ht="15" x14ac:dyDescent="0.2">
      <c r="A221" s="71"/>
      <c r="B221" s="71">
        <v>5311</v>
      </c>
      <c r="C221" s="71">
        <v>2212</v>
      </c>
      <c r="D221" s="71" t="s">
        <v>382</v>
      </c>
      <c r="E221" s="149">
        <v>1200</v>
      </c>
      <c r="F221" s="148">
        <v>1200</v>
      </c>
      <c r="G221" s="147">
        <v>624.79999999999995</v>
      </c>
      <c r="H221" s="50">
        <f t="shared" si="8"/>
        <v>52.066666666666663</v>
      </c>
    </row>
    <row r="222" spans="1:8" ht="15" hidden="1" x14ac:dyDescent="0.2">
      <c r="A222" s="123"/>
      <c r="B222" s="123">
        <v>5311</v>
      </c>
      <c r="C222" s="123">
        <v>2310</v>
      </c>
      <c r="D222" s="123" t="s">
        <v>387</v>
      </c>
      <c r="E222" s="72"/>
      <c r="F222" s="80"/>
      <c r="G222" s="147">
        <v>0</v>
      </c>
      <c r="H222" s="50" t="e">
        <f t="shared" si="8"/>
        <v>#DIV/0!</v>
      </c>
    </row>
    <row r="223" spans="1:8" ht="15" x14ac:dyDescent="0.2">
      <c r="A223" s="123"/>
      <c r="B223" s="123">
        <v>5311</v>
      </c>
      <c r="C223" s="123">
        <v>2322</v>
      </c>
      <c r="D223" s="123" t="s">
        <v>388</v>
      </c>
      <c r="E223" s="72">
        <v>0</v>
      </c>
      <c r="F223" s="80">
        <v>0</v>
      </c>
      <c r="G223" s="147">
        <v>11.8</v>
      </c>
      <c r="H223" s="50" t="e">
        <f t="shared" si="8"/>
        <v>#DIV/0!</v>
      </c>
    </row>
    <row r="224" spans="1:8" ht="15" x14ac:dyDescent="0.2">
      <c r="A224" s="71"/>
      <c r="B224" s="71">
        <v>5311</v>
      </c>
      <c r="C224" s="71">
        <v>2324</v>
      </c>
      <c r="D224" s="71" t="s">
        <v>383</v>
      </c>
      <c r="E224" s="50">
        <v>0</v>
      </c>
      <c r="F224" s="69">
        <v>0</v>
      </c>
      <c r="G224" s="147">
        <v>107.9</v>
      </c>
      <c r="H224" s="50" t="e">
        <f t="shared" si="8"/>
        <v>#DIV/0!</v>
      </c>
    </row>
    <row r="225" spans="1:8" ht="15" hidden="1" x14ac:dyDescent="0.2">
      <c r="A225" s="123"/>
      <c r="B225" s="123">
        <v>5311</v>
      </c>
      <c r="C225" s="123">
        <v>2329</v>
      </c>
      <c r="D225" s="123" t="s">
        <v>384</v>
      </c>
      <c r="E225" s="72"/>
      <c r="F225" s="80"/>
      <c r="G225" s="147">
        <v>0</v>
      </c>
      <c r="H225" s="50" t="e">
        <f t="shared" si="8"/>
        <v>#DIV/0!</v>
      </c>
    </row>
    <row r="226" spans="1:8" ht="15" hidden="1" x14ac:dyDescent="0.2">
      <c r="A226" s="123"/>
      <c r="B226" s="123">
        <v>5311</v>
      </c>
      <c r="C226" s="123">
        <v>3113</v>
      </c>
      <c r="D226" s="123" t="s">
        <v>385</v>
      </c>
      <c r="E226" s="72"/>
      <c r="F226" s="80"/>
      <c r="G226" s="147">
        <v>0</v>
      </c>
      <c r="H226" s="50" t="e">
        <f t="shared" si="8"/>
        <v>#DIV/0!</v>
      </c>
    </row>
    <row r="227" spans="1:8" ht="15" hidden="1" x14ac:dyDescent="0.2">
      <c r="A227" s="123"/>
      <c r="B227" s="123">
        <v>6409</v>
      </c>
      <c r="C227" s="123">
        <v>2328</v>
      </c>
      <c r="D227" s="123" t="s">
        <v>386</v>
      </c>
      <c r="E227" s="72"/>
      <c r="F227" s="80"/>
      <c r="G227" s="147">
        <v>0</v>
      </c>
      <c r="H227" s="50" t="e">
        <f t="shared" si="8"/>
        <v>#DIV/0!</v>
      </c>
    </row>
    <row r="228" spans="1:8" ht="15" x14ac:dyDescent="0.2">
      <c r="A228" s="123"/>
      <c r="B228" s="123">
        <v>6171</v>
      </c>
      <c r="C228" s="123">
        <v>2212</v>
      </c>
      <c r="D228" s="123" t="s">
        <v>458</v>
      </c>
      <c r="E228" s="72">
        <v>0</v>
      </c>
      <c r="F228" s="80">
        <v>0</v>
      </c>
      <c r="G228" s="286">
        <v>0.2</v>
      </c>
      <c r="H228" s="50" t="e">
        <f t="shared" si="8"/>
        <v>#DIV/0!</v>
      </c>
    </row>
    <row r="229" spans="1:8" ht="15.75" thickBot="1" x14ac:dyDescent="0.25">
      <c r="A229" s="67"/>
      <c r="B229" s="67"/>
      <c r="C229" s="67"/>
      <c r="D229" s="67"/>
      <c r="E229" s="63"/>
      <c r="F229" s="65"/>
      <c r="G229" s="64"/>
      <c r="H229" s="63"/>
    </row>
    <row r="230" spans="1:8" s="52" customFormat="1" ht="21.75" customHeight="1" thickTop="1" thickBot="1" x14ac:dyDescent="0.3">
      <c r="A230" s="62"/>
      <c r="B230" s="62"/>
      <c r="C230" s="62"/>
      <c r="D230" s="108" t="s">
        <v>101</v>
      </c>
      <c r="E230" s="58">
        <f t="shared" ref="E230:G230" si="9">SUM(E211:E229)</f>
        <v>10250</v>
      </c>
      <c r="F230" s="60">
        <f t="shared" si="9"/>
        <v>10250</v>
      </c>
      <c r="G230" s="59">
        <f t="shared" si="9"/>
        <v>3537.2000000000003</v>
      </c>
      <c r="H230" s="110">
        <f>(G230/F230)*100</f>
        <v>34.509268292682933</v>
      </c>
    </row>
    <row r="231" spans="1:8" ht="15" customHeight="1" x14ac:dyDescent="0.25">
      <c r="A231" s="53"/>
      <c r="B231" s="53"/>
      <c r="C231" s="53"/>
      <c r="D231" s="57"/>
      <c r="E231" s="55"/>
      <c r="F231" s="55"/>
      <c r="G231" s="55"/>
      <c r="H231" s="55"/>
    </row>
    <row r="232" spans="1:8" ht="15" hidden="1" customHeight="1" x14ac:dyDescent="0.25">
      <c r="A232" s="53"/>
      <c r="B232" s="53"/>
      <c r="C232" s="53"/>
      <c r="D232" s="57"/>
      <c r="E232" s="55"/>
      <c r="F232" s="55"/>
      <c r="G232" s="55"/>
      <c r="H232" s="55"/>
    </row>
    <row r="233" spans="1:8" ht="15" hidden="1" customHeight="1" x14ac:dyDescent="0.25">
      <c r="A233" s="53"/>
      <c r="B233" s="53"/>
      <c r="C233" s="53"/>
      <c r="D233" s="57"/>
      <c r="E233" s="55"/>
      <c r="F233" s="55"/>
      <c r="G233" s="55"/>
      <c r="H233" s="55"/>
    </row>
    <row r="234" spans="1:8" ht="15" hidden="1" customHeight="1" x14ac:dyDescent="0.25">
      <c r="A234" s="53"/>
      <c r="B234" s="53"/>
      <c r="C234" s="53"/>
      <c r="D234" s="57"/>
      <c r="E234" s="55"/>
      <c r="F234" s="55"/>
      <c r="G234" s="55"/>
      <c r="H234" s="55"/>
    </row>
    <row r="235" spans="1:8" ht="15" hidden="1" customHeight="1" x14ac:dyDescent="0.25">
      <c r="A235" s="53"/>
      <c r="B235" s="53"/>
      <c r="C235" s="53"/>
      <c r="D235" s="57"/>
      <c r="E235" s="55"/>
      <c r="F235" s="55"/>
      <c r="G235" s="55"/>
      <c r="H235" s="55"/>
    </row>
    <row r="236" spans="1:8" ht="15" hidden="1" customHeight="1" x14ac:dyDescent="0.25">
      <c r="A236" s="53"/>
      <c r="B236" s="53"/>
      <c r="C236" s="53"/>
      <c r="D236" s="57"/>
      <c r="E236" s="55"/>
      <c r="F236" s="55"/>
      <c r="G236" s="55"/>
      <c r="H236" s="55"/>
    </row>
    <row r="237" spans="1:8" ht="15" hidden="1" customHeight="1" x14ac:dyDescent="0.25">
      <c r="A237" s="53"/>
      <c r="B237" s="53"/>
      <c r="C237" s="53"/>
      <c r="D237" s="57"/>
      <c r="E237" s="55"/>
      <c r="F237" s="55"/>
      <c r="G237" s="55"/>
      <c r="H237" s="55"/>
    </row>
    <row r="238" spans="1:8" ht="15" customHeight="1" x14ac:dyDescent="0.25">
      <c r="A238" s="53"/>
      <c r="B238" s="53"/>
      <c r="C238" s="53"/>
      <c r="D238" s="57"/>
      <c r="E238" s="55"/>
      <c r="F238" s="55"/>
      <c r="G238" s="117"/>
      <c r="H238" s="117"/>
    </row>
    <row r="239" spans="1:8" ht="15" customHeight="1" thickBot="1" x14ac:dyDescent="0.3">
      <c r="A239" s="53"/>
      <c r="B239" s="53"/>
      <c r="C239" s="53"/>
      <c r="D239" s="57"/>
      <c r="E239" s="55"/>
      <c r="F239" s="55"/>
      <c r="G239" s="55"/>
      <c r="H239" s="55"/>
    </row>
    <row r="240" spans="1:8" ht="15.75" x14ac:dyDescent="0.25">
      <c r="A240" s="96" t="s">
        <v>57</v>
      </c>
      <c r="B240" s="96" t="s">
        <v>56</v>
      </c>
      <c r="C240" s="96" t="s">
        <v>55</v>
      </c>
      <c r="D240" s="95" t="s">
        <v>54</v>
      </c>
      <c r="E240" s="94" t="s">
        <v>53</v>
      </c>
      <c r="F240" s="94" t="s">
        <v>53</v>
      </c>
      <c r="G240" s="94" t="s">
        <v>7</v>
      </c>
      <c r="H240" s="94" t="s">
        <v>52</v>
      </c>
    </row>
    <row r="241" spans="1:8" ht="15.75" customHeight="1" thickBot="1" x14ac:dyDescent="0.3">
      <c r="A241" s="93"/>
      <c r="B241" s="93"/>
      <c r="C241" s="93"/>
      <c r="D241" s="92"/>
      <c r="E241" s="90" t="s">
        <v>51</v>
      </c>
      <c r="F241" s="90" t="s">
        <v>50</v>
      </c>
      <c r="G241" s="91" t="s">
        <v>333</v>
      </c>
      <c r="H241" s="90" t="s">
        <v>10</v>
      </c>
    </row>
    <row r="242" spans="1:8" ht="15.75" customHeight="1" thickTop="1" x14ac:dyDescent="0.25">
      <c r="A242" s="116">
        <v>100</v>
      </c>
      <c r="B242" s="116"/>
      <c r="C242" s="116"/>
      <c r="D242" s="146" t="s">
        <v>100</v>
      </c>
      <c r="E242" s="112"/>
      <c r="F242" s="114"/>
      <c r="G242" s="113"/>
      <c r="H242" s="112"/>
    </row>
    <row r="243" spans="1:8" ht="15" x14ac:dyDescent="0.2">
      <c r="A243" s="71"/>
      <c r="B243" s="71"/>
      <c r="C243" s="71"/>
      <c r="D243" s="71"/>
      <c r="E243" s="124"/>
      <c r="F243" s="69"/>
      <c r="G243" s="68"/>
      <c r="H243" s="124"/>
    </row>
    <row r="244" spans="1:8" ht="15" x14ac:dyDescent="0.2">
      <c r="A244" s="71"/>
      <c r="B244" s="71"/>
      <c r="C244" s="71">
        <v>1361</v>
      </c>
      <c r="D244" s="71" t="s">
        <v>76</v>
      </c>
      <c r="E244" s="124">
        <v>2800</v>
      </c>
      <c r="F244" s="69">
        <v>2800</v>
      </c>
      <c r="G244" s="68">
        <v>1248.9000000000001</v>
      </c>
      <c r="H244" s="50">
        <f t="shared" ref="H244:H248" si="10">(G244/F244)*100</f>
        <v>44.603571428571428</v>
      </c>
    </row>
    <row r="245" spans="1:8" ht="15.75" hidden="1" x14ac:dyDescent="0.25">
      <c r="A245" s="127"/>
      <c r="B245" s="127"/>
      <c r="C245" s="71">
        <v>4216</v>
      </c>
      <c r="D245" s="71" t="s">
        <v>99</v>
      </c>
      <c r="E245" s="50"/>
      <c r="F245" s="69"/>
      <c r="G245" s="68"/>
      <c r="H245" s="50" t="e">
        <f t="shared" si="10"/>
        <v>#DIV/0!</v>
      </c>
    </row>
    <row r="246" spans="1:8" ht="15" x14ac:dyDescent="0.2">
      <c r="A246" s="71"/>
      <c r="B246" s="71">
        <v>2169</v>
      </c>
      <c r="C246" s="71">
        <v>2212</v>
      </c>
      <c r="D246" s="71" t="s">
        <v>389</v>
      </c>
      <c r="E246" s="124">
        <v>400</v>
      </c>
      <c r="F246" s="69">
        <v>400</v>
      </c>
      <c r="G246" s="68">
        <v>110.2</v>
      </c>
      <c r="H246" s="50">
        <f t="shared" si="10"/>
        <v>27.55</v>
      </c>
    </row>
    <row r="247" spans="1:8" ht="15" hidden="1" x14ac:dyDescent="0.2">
      <c r="A247" s="123"/>
      <c r="B247" s="123">
        <v>3635</v>
      </c>
      <c r="C247" s="123">
        <v>3122</v>
      </c>
      <c r="D247" s="71" t="s">
        <v>98</v>
      </c>
      <c r="E247" s="124"/>
      <c r="F247" s="69"/>
      <c r="G247" s="68">
        <v>0</v>
      </c>
      <c r="H247" s="50" t="e">
        <f t="shared" si="10"/>
        <v>#DIV/0!</v>
      </c>
    </row>
    <row r="248" spans="1:8" ht="15" x14ac:dyDescent="0.2">
      <c r="A248" s="123"/>
      <c r="B248" s="123">
        <v>6171</v>
      </c>
      <c r="C248" s="123">
        <v>2324</v>
      </c>
      <c r="D248" s="71" t="s">
        <v>390</v>
      </c>
      <c r="E248" s="145">
        <v>50</v>
      </c>
      <c r="F248" s="74">
        <v>50</v>
      </c>
      <c r="G248" s="68">
        <v>24.5</v>
      </c>
      <c r="H248" s="50">
        <f t="shared" si="10"/>
        <v>49</v>
      </c>
    </row>
    <row r="249" spans="1:8" ht="15" customHeight="1" thickBot="1" x14ac:dyDescent="0.25">
      <c r="A249" s="67"/>
      <c r="B249" s="67"/>
      <c r="C249" s="67"/>
      <c r="D249" s="67"/>
      <c r="E249" s="63"/>
      <c r="F249" s="65"/>
      <c r="G249" s="64"/>
      <c r="H249" s="63"/>
    </row>
    <row r="250" spans="1:8" s="52" customFormat="1" ht="21.75" customHeight="1" thickTop="1" thickBot="1" x14ac:dyDescent="0.3">
      <c r="A250" s="62"/>
      <c r="B250" s="62"/>
      <c r="C250" s="62"/>
      <c r="D250" s="108" t="s">
        <v>97</v>
      </c>
      <c r="E250" s="58">
        <f t="shared" ref="E250:G250" si="11">SUM(E242:E248)</f>
        <v>3250</v>
      </c>
      <c r="F250" s="60">
        <f t="shared" si="11"/>
        <v>3250</v>
      </c>
      <c r="G250" s="59">
        <f t="shared" si="11"/>
        <v>1383.6000000000001</v>
      </c>
      <c r="H250" s="110">
        <f>(G250/F250)*100</f>
        <v>42.572307692307696</v>
      </c>
    </row>
    <row r="251" spans="1:8" ht="15" customHeight="1" x14ac:dyDescent="0.25">
      <c r="A251" s="53"/>
      <c r="B251" s="53"/>
      <c r="C251" s="53"/>
      <c r="D251" s="57"/>
      <c r="E251" s="55"/>
      <c r="F251" s="55"/>
      <c r="G251" s="55"/>
      <c r="H251" s="55"/>
    </row>
    <row r="252" spans="1:8" ht="15" customHeight="1" x14ac:dyDescent="0.25">
      <c r="A252" s="53"/>
      <c r="B252" s="53"/>
      <c r="C252" s="53"/>
      <c r="D252" s="57"/>
      <c r="E252" s="55"/>
      <c r="F252" s="55"/>
      <c r="G252" s="55"/>
      <c r="H252" s="55"/>
    </row>
    <row r="253" spans="1:8" ht="15" hidden="1" customHeight="1" x14ac:dyDescent="0.25">
      <c r="A253" s="53"/>
      <c r="B253" s="53"/>
      <c r="C253" s="53"/>
      <c r="D253" s="57"/>
      <c r="E253" s="55"/>
      <c r="F253" s="55"/>
      <c r="G253" s="55"/>
      <c r="H253" s="55"/>
    </row>
    <row r="254" spans="1:8" ht="15" customHeight="1" thickBot="1" x14ac:dyDescent="0.3">
      <c r="A254" s="53"/>
      <c r="B254" s="53"/>
      <c r="C254" s="53"/>
      <c r="D254" s="57"/>
      <c r="E254" s="55"/>
      <c r="F254" s="55"/>
      <c r="G254" s="55"/>
      <c r="H254" s="55"/>
    </row>
    <row r="255" spans="1:8" ht="15.75" x14ac:dyDescent="0.25">
      <c r="A255" s="96" t="s">
        <v>57</v>
      </c>
      <c r="B255" s="96" t="s">
        <v>56</v>
      </c>
      <c r="C255" s="96" t="s">
        <v>55</v>
      </c>
      <c r="D255" s="95" t="s">
        <v>54</v>
      </c>
      <c r="E255" s="94" t="s">
        <v>53</v>
      </c>
      <c r="F255" s="94" t="s">
        <v>53</v>
      </c>
      <c r="G255" s="94" t="s">
        <v>7</v>
      </c>
      <c r="H255" s="94" t="s">
        <v>52</v>
      </c>
    </row>
    <row r="256" spans="1:8" ht="15.75" customHeight="1" thickBot="1" x14ac:dyDescent="0.3">
      <c r="A256" s="93"/>
      <c r="B256" s="93"/>
      <c r="C256" s="93"/>
      <c r="D256" s="92"/>
      <c r="E256" s="90" t="s">
        <v>51</v>
      </c>
      <c r="F256" s="90" t="s">
        <v>50</v>
      </c>
      <c r="G256" s="91" t="s">
        <v>333</v>
      </c>
      <c r="H256" s="90" t="s">
        <v>10</v>
      </c>
    </row>
    <row r="257" spans="1:8" ht="15.75" customHeight="1" thickTop="1" x14ac:dyDescent="0.25">
      <c r="A257" s="89">
        <v>110</v>
      </c>
      <c r="B257" s="127"/>
      <c r="C257" s="127"/>
      <c r="D257" s="127" t="s">
        <v>96</v>
      </c>
      <c r="E257" s="112"/>
      <c r="F257" s="114"/>
      <c r="G257" s="113"/>
      <c r="H257" s="112"/>
    </row>
    <row r="258" spans="1:8" ht="15.75" x14ac:dyDescent="0.25">
      <c r="A258" s="89"/>
      <c r="B258" s="127"/>
      <c r="C258" s="127"/>
      <c r="D258" s="127"/>
      <c r="E258" s="112"/>
      <c r="F258" s="114"/>
      <c r="G258" s="113"/>
      <c r="H258" s="112"/>
    </row>
    <row r="259" spans="1:8" ht="15" x14ac:dyDescent="0.2">
      <c r="A259" s="71"/>
      <c r="B259" s="71"/>
      <c r="C259" s="71">
        <v>1111</v>
      </c>
      <c r="D259" s="71" t="s">
        <v>95</v>
      </c>
      <c r="E259" s="137">
        <v>73563</v>
      </c>
      <c r="F259" s="136">
        <v>73563</v>
      </c>
      <c r="G259" s="131">
        <v>23110.5</v>
      </c>
      <c r="H259" s="50">
        <f t="shared" ref="H259:H284" si="12">(G259/F259)*100</f>
        <v>31.415929203539822</v>
      </c>
    </row>
    <row r="260" spans="1:8" ht="15" x14ac:dyDescent="0.2">
      <c r="A260" s="71"/>
      <c r="B260" s="71"/>
      <c r="C260" s="71">
        <v>1112</v>
      </c>
      <c r="D260" s="71" t="s">
        <v>94</v>
      </c>
      <c r="E260" s="144">
        <v>1570</v>
      </c>
      <c r="F260" s="138">
        <v>1570</v>
      </c>
      <c r="G260" s="131">
        <v>696.8</v>
      </c>
      <c r="H260" s="50">
        <f t="shared" si="12"/>
        <v>44.382165605095537</v>
      </c>
    </row>
    <row r="261" spans="1:8" ht="15" x14ac:dyDescent="0.2">
      <c r="A261" s="71"/>
      <c r="B261" s="71"/>
      <c r="C261" s="71">
        <v>1113</v>
      </c>
      <c r="D261" s="71" t="s">
        <v>93</v>
      </c>
      <c r="E261" s="144">
        <v>6090</v>
      </c>
      <c r="F261" s="138">
        <v>6090</v>
      </c>
      <c r="G261" s="131">
        <v>1876.3</v>
      </c>
      <c r="H261" s="50">
        <f t="shared" si="12"/>
        <v>30.80952380952381</v>
      </c>
    </row>
    <row r="262" spans="1:8" ht="15" x14ac:dyDescent="0.2">
      <c r="A262" s="71"/>
      <c r="B262" s="71"/>
      <c r="C262" s="71">
        <v>1121</v>
      </c>
      <c r="D262" s="71" t="s">
        <v>92</v>
      </c>
      <c r="E262" s="144">
        <v>69180</v>
      </c>
      <c r="F262" s="138">
        <v>69180</v>
      </c>
      <c r="G262" s="131">
        <v>18153</v>
      </c>
      <c r="H262" s="50">
        <f t="shared" si="12"/>
        <v>26.240242844752821</v>
      </c>
    </row>
    <row r="263" spans="1:8" ht="15" x14ac:dyDescent="0.2">
      <c r="A263" s="71"/>
      <c r="B263" s="71"/>
      <c r="C263" s="71">
        <v>1122</v>
      </c>
      <c r="D263" s="71" t="s">
        <v>91</v>
      </c>
      <c r="E263" s="137">
        <v>10000</v>
      </c>
      <c r="F263" s="136">
        <v>9647.9</v>
      </c>
      <c r="G263" s="131">
        <v>9647.7999999999993</v>
      </c>
      <c r="H263" s="50">
        <f t="shared" si="12"/>
        <v>99.998963505011446</v>
      </c>
    </row>
    <row r="264" spans="1:8" ht="15" x14ac:dyDescent="0.2">
      <c r="A264" s="71"/>
      <c r="B264" s="71"/>
      <c r="C264" s="71">
        <v>1211</v>
      </c>
      <c r="D264" s="71" t="s">
        <v>90</v>
      </c>
      <c r="E264" s="137">
        <v>134634</v>
      </c>
      <c r="F264" s="136">
        <v>134634</v>
      </c>
      <c r="G264" s="131">
        <v>42367.4</v>
      </c>
      <c r="H264" s="50">
        <f t="shared" si="12"/>
        <v>31.468574060044268</v>
      </c>
    </row>
    <row r="265" spans="1:8" ht="15" x14ac:dyDescent="0.2">
      <c r="A265" s="71"/>
      <c r="B265" s="71"/>
      <c r="C265" s="71">
        <v>1340</v>
      </c>
      <c r="D265" s="71" t="s">
        <v>89</v>
      </c>
      <c r="E265" s="137">
        <v>13500</v>
      </c>
      <c r="F265" s="136">
        <v>13500</v>
      </c>
      <c r="G265" s="131">
        <v>5278.3</v>
      </c>
      <c r="H265" s="50">
        <f t="shared" si="12"/>
        <v>39.098518518518524</v>
      </c>
    </row>
    <row r="266" spans="1:8" ht="15" x14ac:dyDescent="0.2">
      <c r="A266" s="71"/>
      <c r="B266" s="71"/>
      <c r="C266" s="71">
        <v>1341</v>
      </c>
      <c r="D266" s="71" t="s">
        <v>88</v>
      </c>
      <c r="E266" s="135">
        <v>900</v>
      </c>
      <c r="F266" s="134">
        <v>900</v>
      </c>
      <c r="G266" s="131">
        <v>669.6</v>
      </c>
      <c r="H266" s="50">
        <f t="shared" si="12"/>
        <v>74.400000000000006</v>
      </c>
    </row>
    <row r="267" spans="1:8" ht="15" customHeight="1" x14ac:dyDescent="0.25">
      <c r="A267" s="143"/>
      <c r="B267" s="127"/>
      <c r="C267" s="141">
        <v>1342</v>
      </c>
      <c r="D267" s="141" t="s">
        <v>87</v>
      </c>
      <c r="E267" s="140">
        <v>100</v>
      </c>
      <c r="F267" s="114">
        <v>100</v>
      </c>
      <c r="G267" s="131">
        <v>27.9</v>
      </c>
      <c r="H267" s="50">
        <f t="shared" si="12"/>
        <v>27.9</v>
      </c>
    </row>
    <row r="268" spans="1:8" ht="15" x14ac:dyDescent="0.2">
      <c r="A268" s="142"/>
      <c r="B268" s="141"/>
      <c r="C268" s="141">
        <v>1343</v>
      </c>
      <c r="D268" s="141" t="s">
        <v>86</v>
      </c>
      <c r="E268" s="140">
        <v>1250</v>
      </c>
      <c r="F268" s="114">
        <v>1250</v>
      </c>
      <c r="G268" s="131">
        <v>477.6</v>
      </c>
      <c r="H268" s="50">
        <f t="shared" si="12"/>
        <v>38.208000000000006</v>
      </c>
    </row>
    <row r="269" spans="1:8" ht="15" x14ac:dyDescent="0.2">
      <c r="A269" s="70"/>
      <c r="B269" s="71"/>
      <c r="C269" s="71">
        <v>1345</v>
      </c>
      <c r="D269" s="71" t="s">
        <v>391</v>
      </c>
      <c r="E269" s="139">
        <v>220</v>
      </c>
      <c r="F269" s="138">
        <v>220</v>
      </c>
      <c r="G269" s="131">
        <v>102.1</v>
      </c>
      <c r="H269" s="50">
        <f t="shared" si="12"/>
        <v>46.409090909090907</v>
      </c>
    </row>
    <row r="270" spans="1:8" ht="15" x14ac:dyDescent="0.2">
      <c r="A270" s="71"/>
      <c r="B270" s="71"/>
      <c r="C270" s="71">
        <v>1361</v>
      </c>
      <c r="D270" s="71" t="s">
        <v>85</v>
      </c>
      <c r="E270" s="135">
        <v>0</v>
      </c>
      <c r="F270" s="134">
        <v>0</v>
      </c>
      <c r="G270" s="131">
        <v>0.4</v>
      </c>
      <c r="H270" s="50" t="e">
        <f t="shared" si="12"/>
        <v>#DIV/0!</v>
      </c>
    </row>
    <row r="271" spans="1:8" ht="15" x14ac:dyDescent="0.2">
      <c r="A271" s="71"/>
      <c r="B271" s="71"/>
      <c r="C271" s="71">
        <v>1381</v>
      </c>
      <c r="D271" s="71" t="s">
        <v>397</v>
      </c>
      <c r="E271" s="135">
        <v>0</v>
      </c>
      <c r="F271" s="134">
        <v>0</v>
      </c>
      <c r="G271" s="131">
        <v>10.3</v>
      </c>
      <c r="H271" s="50" t="e">
        <f t="shared" si="12"/>
        <v>#DIV/0!</v>
      </c>
    </row>
    <row r="272" spans="1:8" ht="15" x14ac:dyDescent="0.2">
      <c r="A272" s="71"/>
      <c r="B272" s="71"/>
      <c r="C272" s="71">
        <v>1382</v>
      </c>
      <c r="D272" s="71" t="s">
        <v>451</v>
      </c>
      <c r="E272" s="135">
        <v>0</v>
      </c>
      <c r="F272" s="134">
        <v>0</v>
      </c>
      <c r="G272" s="131">
        <v>425.7</v>
      </c>
      <c r="H272" s="50" t="e">
        <f t="shared" si="12"/>
        <v>#DIV/0!</v>
      </c>
    </row>
    <row r="273" spans="1:8" ht="15" x14ac:dyDescent="0.2">
      <c r="A273" s="71"/>
      <c r="B273" s="71"/>
      <c r="C273" s="71">
        <v>1383</v>
      </c>
      <c r="D273" s="71" t="s">
        <v>398</v>
      </c>
      <c r="E273" s="137">
        <v>2000</v>
      </c>
      <c r="F273" s="136">
        <v>2000</v>
      </c>
      <c r="G273" s="131">
        <v>761.5</v>
      </c>
      <c r="H273" s="50">
        <f t="shared" si="12"/>
        <v>38.074999999999996</v>
      </c>
    </row>
    <row r="274" spans="1:8" ht="15" x14ac:dyDescent="0.2">
      <c r="A274" s="71"/>
      <c r="B274" s="71"/>
      <c r="C274" s="71">
        <v>1511</v>
      </c>
      <c r="D274" s="71" t="s">
        <v>84</v>
      </c>
      <c r="E274" s="50">
        <v>23200</v>
      </c>
      <c r="F274" s="69">
        <v>23200</v>
      </c>
      <c r="G274" s="131">
        <v>515.5</v>
      </c>
      <c r="H274" s="50">
        <f t="shared" si="12"/>
        <v>2.2219827586206895</v>
      </c>
    </row>
    <row r="275" spans="1:8" ht="15" x14ac:dyDescent="0.2">
      <c r="A275" s="71"/>
      <c r="B275" s="71"/>
      <c r="C275" s="71">
        <v>4112</v>
      </c>
      <c r="D275" s="71" t="s">
        <v>83</v>
      </c>
      <c r="E275" s="50">
        <v>35181</v>
      </c>
      <c r="F275" s="69">
        <v>37337</v>
      </c>
      <c r="G275" s="131">
        <v>12445.7</v>
      </c>
      <c r="H275" s="50">
        <f t="shared" si="12"/>
        <v>33.333422610279349</v>
      </c>
    </row>
    <row r="276" spans="1:8" ht="15" x14ac:dyDescent="0.2">
      <c r="A276" s="71"/>
      <c r="B276" s="71">
        <v>6171</v>
      </c>
      <c r="C276" s="71">
        <v>2212</v>
      </c>
      <c r="D276" s="71" t="s">
        <v>392</v>
      </c>
      <c r="E276" s="133">
        <v>10</v>
      </c>
      <c r="F276" s="132">
        <v>10</v>
      </c>
      <c r="G276" s="131">
        <v>1</v>
      </c>
      <c r="H276" s="50">
        <f t="shared" si="12"/>
        <v>10</v>
      </c>
    </row>
    <row r="277" spans="1:8" ht="15" hidden="1" x14ac:dyDescent="0.2">
      <c r="A277" s="71"/>
      <c r="B277" s="71">
        <v>6171</v>
      </c>
      <c r="C277" s="71">
        <v>2324</v>
      </c>
      <c r="D277" s="71" t="s">
        <v>393</v>
      </c>
      <c r="E277" s="133"/>
      <c r="F277" s="132"/>
      <c r="G277" s="131">
        <v>0</v>
      </c>
      <c r="H277" s="50" t="e">
        <f t="shared" si="12"/>
        <v>#DIV/0!</v>
      </c>
    </row>
    <row r="278" spans="1:8" ht="15" x14ac:dyDescent="0.2">
      <c r="A278" s="71"/>
      <c r="B278" s="71">
        <v>6310</v>
      </c>
      <c r="C278" s="71">
        <v>2141</v>
      </c>
      <c r="D278" s="71" t="s">
        <v>396</v>
      </c>
      <c r="E278" s="50">
        <v>10</v>
      </c>
      <c r="F278" s="69">
        <v>10</v>
      </c>
      <c r="G278" s="131">
        <v>1.7</v>
      </c>
      <c r="H278" s="50">
        <f t="shared" si="12"/>
        <v>17</v>
      </c>
    </row>
    <row r="279" spans="1:8" ht="15" hidden="1" x14ac:dyDescent="0.2">
      <c r="A279" s="71"/>
      <c r="B279" s="71">
        <v>6310</v>
      </c>
      <c r="C279" s="71">
        <v>2324</v>
      </c>
      <c r="D279" s="71" t="s">
        <v>82</v>
      </c>
      <c r="E279" s="133"/>
      <c r="F279" s="132"/>
      <c r="G279" s="131">
        <v>0</v>
      </c>
      <c r="H279" s="50" t="e">
        <f t="shared" si="12"/>
        <v>#DIV/0!</v>
      </c>
    </row>
    <row r="280" spans="1:8" ht="15" x14ac:dyDescent="0.2">
      <c r="A280" s="71"/>
      <c r="B280" s="71">
        <v>6310</v>
      </c>
      <c r="C280" s="71">
        <v>2142</v>
      </c>
      <c r="D280" s="71" t="s">
        <v>394</v>
      </c>
      <c r="E280" s="133">
        <v>2000</v>
      </c>
      <c r="F280" s="132">
        <v>2000</v>
      </c>
      <c r="G280" s="131">
        <v>0</v>
      </c>
      <c r="H280" s="50">
        <f t="shared" si="12"/>
        <v>0</v>
      </c>
    </row>
    <row r="281" spans="1:8" ht="15" hidden="1" x14ac:dyDescent="0.2">
      <c r="A281" s="71"/>
      <c r="B281" s="71">
        <v>6310</v>
      </c>
      <c r="C281" s="71">
        <v>2143</v>
      </c>
      <c r="D281" s="71" t="s">
        <v>81</v>
      </c>
      <c r="E281" s="133"/>
      <c r="F281" s="132"/>
      <c r="G281" s="131">
        <v>0</v>
      </c>
      <c r="H281" s="50" t="e">
        <f t="shared" si="12"/>
        <v>#DIV/0!</v>
      </c>
    </row>
    <row r="282" spans="1:8" ht="15" hidden="1" x14ac:dyDescent="0.2">
      <c r="A282" s="71"/>
      <c r="B282" s="71">
        <v>6310</v>
      </c>
      <c r="C282" s="71">
        <v>2329</v>
      </c>
      <c r="D282" s="71" t="s">
        <v>80</v>
      </c>
      <c r="E282" s="133"/>
      <c r="F282" s="132"/>
      <c r="G282" s="131">
        <v>0</v>
      </c>
      <c r="H282" s="50" t="e">
        <f t="shared" si="12"/>
        <v>#DIV/0!</v>
      </c>
    </row>
    <row r="283" spans="1:8" ht="15" hidden="1" x14ac:dyDescent="0.2">
      <c r="A283" s="71"/>
      <c r="B283" s="71">
        <v>6330</v>
      </c>
      <c r="C283" s="71">
        <v>4132</v>
      </c>
      <c r="D283" s="71" t="s">
        <v>79</v>
      </c>
      <c r="E283" s="50"/>
      <c r="F283" s="69"/>
      <c r="G283" s="131">
        <v>0</v>
      </c>
      <c r="H283" s="50" t="e">
        <f t="shared" si="12"/>
        <v>#DIV/0!</v>
      </c>
    </row>
    <row r="284" spans="1:8" ht="15" x14ac:dyDescent="0.2">
      <c r="A284" s="71"/>
      <c r="B284" s="71">
        <v>6409</v>
      </c>
      <c r="C284" s="71">
        <v>2328</v>
      </c>
      <c r="D284" s="71" t="s">
        <v>395</v>
      </c>
      <c r="E284" s="133">
        <v>0</v>
      </c>
      <c r="F284" s="132">
        <v>0</v>
      </c>
      <c r="G284" s="131">
        <v>0.1</v>
      </c>
      <c r="H284" s="50" t="e">
        <f t="shared" si="12"/>
        <v>#DIV/0!</v>
      </c>
    </row>
    <row r="285" spans="1:8" ht="15.75" customHeight="1" thickBot="1" x14ac:dyDescent="0.3">
      <c r="A285" s="67"/>
      <c r="B285" s="67"/>
      <c r="C285" s="67"/>
      <c r="D285" s="67"/>
      <c r="E285" s="128"/>
      <c r="F285" s="130"/>
      <c r="G285" s="129"/>
      <c r="H285" s="128"/>
    </row>
    <row r="286" spans="1:8" s="52" customFormat="1" ht="21.75" customHeight="1" thickTop="1" thickBot="1" x14ac:dyDescent="0.3">
      <c r="A286" s="62"/>
      <c r="B286" s="62"/>
      <c r="C286" s="62"/>
      <c r="D286" s="108" t="s">
        <v>78</v>
      </c>
      <c r="E286" s="58">
        <f t="shared" ref="E286:G286" si="13">SUM(E259:E285)</f>
        <v>373408</v>
      </c>
      <c r="F286" s="60">
        <f t="shared" si="13"/>
        <v>375211.9</v>
      </c>
      <c r="G286" s="59">
        <f t="shared" si="13"/>
        <v>116569.2</v>
      </c>
      <c r="H286" s="110">
        <f>(G286/F286)*100</f>
        <v>31.067564754742584</v>
      </c>
    </row>
    <row r="287" spans="1:8" ht="15" customHeight="1" x14ac:dyDescent="0.25">
      <c r="A287" s="53"/>
      <c r="B287" s="53"/>
      <c r="C287" s="53"/>
      <c r="D287" s="57"/>
      <c r="E287" s="55"/>
      <c r="F287" s="55"/>
      <c r="G287" s="55"/>
      <c r="H287" s="55"/>
    </row>
    <row r="288" spans="1:8" ht="15" customHeight="1" x14ac:dyDescent="0.25">
      <c r="A288" s="53"/>
      <c r="B288" s="53"/>
      <c r="C288" s="53"/>
      <c r="D288" s="57"/>
      <c r="E288" s="55"/>
      <c r="F288" s="55"/>
      <c r="G288" s="55"/>
      <c r="H288" s="55"/>
    </row>
    <row r="289" spans="1:8" ht="15" customHeight="1" x14ac:dyDescent="0.25">
      <c r="A289" s="53"/>
      <c r="B289" s="53"/>
      <c r="C289" s="53"/>
      <c r="D289" s="57"/>
      <c r="E289" s="55"/>
      <c r="F289" s="55"/>
      <c r="G289" s="55"/>
      <c r="H289" s="55"/>
    </row>
    <row r="290" spans="1:8" ht="15" customHeight="1" x14ac:dyDescent="0.25">
      <c r="A290" s="53"/>
      <c r="B290" s="53"/>
      <c r="C290" s="53"/>
      <c r="D290" s="57"/>
      <c r="E290" s="55"/>
      <c r="F290" s="55"/>
      <c r="G290" s="55"/>
      <c r="H290" s="55"/>
    </row>
    <row r="291" spans="1:8" ht="15" customHeight="1" x14ac:dyDescent="0.25">
      <c r="A291" s="53"/>
      <c r="B291" s="53"/>
      <c r="C291" s="53"/>
      <c r="D291" s="57"/>
      <c r="E291" s="55"/>
      <c r="F291" s="55"/>
      <c r="G291" s="55"/>
      <c r="H291" s="55"/>
    </row>
    <row r="292" spans="1:8" ht="15" customHeight="1" x14ac:dyDescent="0.25">
      <c r="A292" s="53"/>
      <c r="B292" s="53"/>
      <c r="C292" s="53"/>
      <c r="D292" s="57"/>
      <c r="E292" s="55"/>
      <c r="F292" s="55"/>
      <c r="G292" s="55"/>
      <c r="H292" s="55"/>
    </row>
    <row r="293" spans="1:8" ht="15" hidden="1" x14ac:dyDescent="0.2">
      <c r="A293" s="52"/>
      <c r="B293" s="53"/>
      <c r="C293" s="53"/>
      <c r="D293" s="53"/>
      <c r="E293" s="109"/>
      <c r="F293" s="109"/>
      <c r="G293" s="109"/>
      <c r="H293" s="109"/>
    </row>
    <row r="294" spans="1:8" ht="15" customHeight="1" thickBot="1" x14ac:dyDescent="0.25">
      <c r="A294" s="52"/>
      <c r="B294" s="53"/>
      <c r="C294" s="53"/>
      <c r="D294" s="53"/>
      <c r="E294" s="109"/>
      <c r="F294" s="109"/>
      <c r="G294" s="109"/>
      <c r="H294" s="109"/>
    </row>
    <row r="295" spans="1:8" ht="15.75" x14ac:dyDescent="0.25">
      <c r="A295" s="96" t="s">
        <v>57</v>
      </c>
      <c r="B295" s="96" t="s">
        <v>56</v>
      </c>
      <c r="C295" s="96" t="s">
        <v>55</v>
      </c>
      <c r="D295" s="95" t="s">
        <v>54</v>
      </c>
      <c r="E295" s="94" t="s">
        <v>53</v>
      </c>
      <c r="F295" s="94" t="s">
        <v>53</v>
      </c>
      <c r="G295" s="94" t="s">
        <v>7</v>
      </c>
      <c r="H295" s="94" t="s">
        <v>52</v>
      </c>
    </row>
    <row r="296" spans="1:8" ht="15.75" customHeight="1" thickBot="1" x14ac:dyDescent="0.3">
      <c r="A296" s="93"/>
      <c r="B296" s="93"/>
      <c r="C296" s="93"/>
      <c r="D296" s="92"/>
      <c r="E296" s="90" t="s">
        <v>51</v>
      </c>
      <c r="F296" s="90" t="s">
        <v>50</v>
      </c>
      <c r="G296" s="91" t="s">
        <v>333</v>
      </c>
      <c r="H296" s="90" t="s">
        <v>10</v>
      </c>
    </row>
    <row r="297" spans="1:8" ht="16.5" customHeight="1" thickTop="1" x14ac:dyDescent="0.25">
      <c r="A297" s="116">
        <v>120</v>
      </c>
      <c r="B297" s="116"/>
      <c r="C297" s="116"/>
      <c r="D297" s="127" t="s">
        <v>77</v>
      </c>
      <c r="E297" s="112"/>
      <c r="F297" s="114"/>
      <c r="G297" s="113"/>
      <c r="H297" s="112"/>
    </row>
    <row r="298" spans="1:8" ht="15.75" x14ac:dyDescent="0.25">
      <c r="A298" s="127"/>
      <c r="B298" s="127"/>
      <c r="C298" s="127"/>
      <c r="D298" s="127"/>
      <c r="E298" s="50"/>
      <c r="F298" s="69"/>
      <c r="G298" s="68"/>
      <c r="H298" s="50"/>
    </row>
    <row r="299" spans="1:8" ht="15" x14ac:dyDescent="0.2">
      <c r="A299" s="71"/>
      <c r="B299" s="71"/>
      <c r="C299" s="71">
        <v>1361</v>
      </c>
      <c r="D299" s="71" t="s">
        <v>76</v>
      </c>
      <c r="E299" s="126">
        <v>0</v>
      </c>
      <c r="F299" s="125">
        <v>0</v>
      </c>
      <c r="G299" s="111">
        <v>1.5</v>
      </c>
      <c r="H299" s="50" t="e">
        <f t="shared" ref="H299:H333" si="14">(G299/F299)*100</f>
        <v>#DIV/0!</v>
      </c>
    </row>
    <row r="300" spans="1:8" ht="15" x14ac:dyDescent="0.2">
      <c r="A300" s="71"/>
      <c r="B300" s="71">
        <v>3612</v>
      </c>
      <c r="C300" s="71">
        <v>2111</v>
      </c>
      <c r="D300" s="71" t="s">
        <v>399</v>
      </c>
      <c r="E300" s="126">
        <v>2200</v>
      </c>
      <c r="F300" s="125">
        <v>2200</v>
      </c>
      <c r="G300" s="111">
        <v>821.2</v>
      </c>
      <c r="H300" s="50">
        <f t="shared" si="14"/>
        <v>37.327272727272728</v>
      </c>
    </row>
    <row r="301" spans="1:8" ht="15" x14ac:dyDescent="0.2">
      <c r="A301" s="71"/>
      <c r="B301" s="71">
        <v>3612</v>
      </c>
      <c r="C301" s="71">
        <v>2132</v>
      </c>
      <c r="D301" s="71" t="s">
        <v>400</v>
      </c>
      <c r="E301" s="126">
        <v>7300</v>
      </c>
      <c r="F301" s="125">
        <v>7300</v>
      </c>
      <c r="G301" s="111">
        <v>2558.1</v>
      </c>
      <c r="H301" s="50">
        <f t="shared" si="14"/>
        <v>35.042465753424658</v>
      </c>
    </row>
    <row r="302" spans="1:8" ht="15" hidden="1" x14ac:dyDescent="0.2">
      <c r="A302" s="71"/>
      <c r="B302" s="71">
        <v>3612</v>
      </c>
      <c r="C302" s="71">
        <v>2322</v>
      </c>
      <c r="D302" s="71" t="s">
        <v>75</v>
      </c>
      <c r="E302" s="126"/>
      <c r="F302" s="125"/>
      <c r="G302" s="111">
        <v>0</v>
      </c>
      <c r="H302" s="50" t="e">
        <f t="shared" si="14"/>
        <v>#DIV/0!</v>
      </c>
    </row>
    <row r="303" spans="1:8" ht="15" x14ac:dyDescent="0.2">
      <c r="A303" s="71"/>
      <c r="B303" s="71">
        <v>3612</v>
      </c>
      <c r="C303" s="71">
        <v>2324</v>
      </c>
      <c r="D303" s="71" t="s">
        <v>401</v>
      </c>
      <c r="E303" s="50">
        <v>100</v>
      </c>
      <c r="F303" s="69">
        <v>100</v>
      </c>
      <c r="G303" s="111">
        <v>15.8</v>
      </c>
      <c r="H303" s="50">
        <f t="shared" si="14"/>
        <v>15.8</v>
      </c>
    </row>
    <row r="304" spans="1:8" ht="15" hidden="1" x14ac:dyDescent="0.2">
      <c r="A304" s="71"/>
      <c r="B304" s="71">
        <v>3612</v>
      </c>
      <c r="C304" s="71">
        <v>2329</v>
      </c>
      <c r="D304" s="71" t="s">
        <v>74</v>
      </c>
      <c r="E304" s="50"/>
      <c r="F304" s="69"/>
      <c r="G304" s="111">
        <v>0</v>
      </c>
      <c r="H304" s="50" t="e">
        <f t="shared" si="14"/>
        <v>#DIV/0!</v>
      </c>
    </row>
    <row r="305" spans="1:8" ht="15" x14ac:dyDescent="0.2">
      <c r="A305" s="71"/>
      <c r="B305" s="71">
        <v>3612</v>
      </c>
      <c r="C305" s="71">
        <v>3112</v>
      </c>
      <c r="D305" s="71" t="s">
        <v>402</v>
      </c>
      <c r="E305" s="50">
        <v>23892</v>
      </c>
      <c r="F305" s="69">
        <v>23892</v>
      </c>
      <c r="G305" s="111">
        <v>1518.4</v>
      </c>
      <c r="H305" s="50">
        <f t="shared" si="14"/>
        <v>6.3552653607902228</v>
      </c>
    </row>
    <row r="306" spans="1:8" ht="15" x14ac:dyDescent="0.2">
      <c r="A306" s="71"/>
      <c r="B306" s="71">
        <v>3613</v>
      </c>
      <c r="C306" s="71">
        <v>2111</v>
      </c>
      <c r="D306" s="71" t="s">
        <v>403</v>
      </c>
      <c r="E306" s="126">
        <v>2500</v>
      </c>
      <c r="F306" s="125">
        <v>2500</v>
      </c>
      <c r="G306" s="111">
        <v>927.4</v>
      </c>
      <c r="H306" s="50">
        <f t="shared" si="14"/>
        <v>37.096000000000004</v>
      </c>
    </row>
    <row r="307" spans="1:8" ht="15" x14ac:dyDescent="0.2">
      <c r="A307" s="71"/>
      <c r="B307" s="71">
        <v>3613</v>
      </c>
      <c r="C307" s="71">
        <v>2132</v>
      </c>
      <c r="D307" s="71" t="s">
        <v>404</v>
      </c>
      <c r="E307" s="126">
        <v>4700</v>
      </c>
      <c r="F307" s="125">
        <v>4700</v>
      </c>
      <c r="G307" s="111">
        <v>2055.1999999999998</v>
      </c>
      <c r="H307" s="50">
        <f t="shared" si="14"/>
        <v>43.727659574468078</v>
      </c>
    </row>
    <row r="308" spans="1:8" ht="15" hidden="1" x14ac:dyDescent="0.2">
      <c r="A308" s="123"/>
      <c r="B308" s="71">
        <v>3613</v>
      </c>
      <c r="C308" s="71">
        <v>2133</v>
      </c>
      <c r="D308" s="71" t="s">
        <v>73</v>
      </c>
      <c r="E308" s="50"/>
      <c r="F308" s="69"/>
      <c r="G308" s="111">
        <v>0</v>
      </c>
      <c r="H308" s="50" t="e">
        <f t="shared" si="14"/>
        <v>#DIV/0!</v>
      </c>
    </row>
    <row r="309" spans="1:8" ht="15" hidden="1" x14ac:dyDescent="0.2">
      <c r="A309" s="123"/>
      <c r="B309" s="71">
        <v>3613</v>
      </c>
      <c r="C309" s="71">
        <v>2310</v>
      </c>
      <c r="D309" s="71" t="s">
        <v>72</v>
      </c>
      <c r="E309" s="50"/>
      <c r="F309" s="69"/>
      <c r="G309" s="111">
        <v>0</v>
      </c>
      <c r="H309" s="50" t="e">
        <f t="shared" si="14"/>
        <v>#DIV/0!</v>
      </c>
    </row>
    <row r="310" spans="1:8" ht="15" hidden="1" x14ac:dyDescent="0.2">
      <c r="A310" s="123"/>
      <c r="B310" s="71">
        <v>3613</v>
      </c>
      <c r="C310" s="71">
        <v>2322</v>
      </c>
      <c r="D310" s="71" t="s">
        <v>71</v>
      </c>
      <c r="E310" s="50"/>
      <c r="F310" s="69"/>
      <c r="G310" s="111">
        <v>0</v>
      </c>
      <c r="H310" s="50" t="e">
        <f t="shared" si="14"/>
        <v>#DIV/0!</v>
      </c>
    </row>
    <row r="311" spans="1:8" ht="15" x14ac:dyDescent="0.2">
      <c r="A311" s="123"/>
      <c r="B311" s="71">
        <v>3613</v>
      </c>
      <c r="C311" s="71">
        <v>2324</v>
      </c>
      <c r="D311" s="71" t="s">
        <v>405</v>
      </c>
      <c r="E311" s="50">
        <v>0</v>
      </c>
      <c r="F311" s="69">
        <v>0</v>
      </c>
      <c r="G311" s="111">
        <v>521.29999999999995</v>
      </c>
      <c r="H311" s="50" t="e">
        <f t="shared" si="14"/>
        <v>#DIV/0!</v>
      </c>
    </row>
    <row r="312" spans="1:8" ht="15" x14ac:dyDescent="0.2">
      <c r="A312" s="123"/>
      <c r="B312" s="71">
        <v>3613</v>
      </c>
      <c r="C312" s="71">
        <v>3112</v>
      </c>
      <c r="D312" s="71" t="s">
        <v>406</v>
      </c>
      <c r="E312" s="50">
        <v>900</v>
      </c>
      <c r="F312" s="69">
        <v>900</v>
      </c>
      <c r="G312" s="111">
        <v>0</v>
      </c>
      <c r="H312" s="50">
        <f t="shared" si="14"/>
        <v>0</v>
      </c>
    </row>
    <row r="313" spans="1:8" ht="15" hidden="1" x14ac:dyDescent="0.2">
      <c r="A313" s="123"/>
      <c r="B313" s="71">
        <v>3631</v>
      </c>
      <c r="C313" s="71">
        <v>2133</v>
      </c>
      <c r="D313" s="71" t="s">
        <v>407</v>
      </c>
      <c r="E313" s="50"/>
      <c r="F313" s="69"/>
      <c r="G313" s="111">
        <v>0</v>
      </c>
      <c r="H313" s="50" t="e">
        <f t="shared" si="14"/>
        <v>#DIV/0!</v>
      </c>
    </row>
    <row r="314" spans="1:8" ht="15" x14ac:dyDescent="0.2">
      <c r="A314" s="123"/>
      <c r="B314" s="71">
        <v>3632</v>
      </c>
      <c r="C314" s="71">
        <v>2111</v>
      </c>
      <c r="D314" s="71" t="s">
        <v>408</v>
      </c>
      <c r="E314" s="50">
        <v>600</v>
      </c>
      <c r="F314" s="69">
        <v>600</v>
      </c>
      <c r="G314" s="111">
        <v>234.9</v>
      </c>
      <c r="H314" s="50">
        <f t="shared" si="14"/>
        <v>39.15</v>
      </c>
    </row>
    <row r="315" spans="1:8" ht="15" x14ac:dyDescent="0.2">
      <c r="A315" s="123"/>
      <c r="B315" s="71">
        <v>3632</v>
      </c>
      <c r="C315" s="71">
        <v>2132</v>
      </c>
      <c r="D315" s="71" t="s">
        <v>409</v>
      </c>
      <c r="E315" s="50">
        <v>15</v>
      </c>
      <c r="F315" s="69">
        <v>15</v>
      </c>
      <c r="G315" s="111">
        <v>0</v>
      </c>
      <c r="H315" s="50">
        <f t="shared" si="14"/>
        <v>0</v>
      </c>
    </row>
    <row r="316" spans="1:8" ht="15" x14ac:dyDescent="0.2">
      <c r="A316" s="123"/>
      <c r="B316" s="71">
        <v>3632</v>
      </c>
      <c r="C316" s="71">
        <v>2133</v>
      </c>
      <c r="D316" s="71" t="s">
        <v>410</v>
      </c>
      <c r="E316" s="50">
        <v>4</v>
      </c>
      <c r="F316" s="69">
        <v>4</v>
      </c>
      <c r="G316" s="111">
        <v>0</v>
      </c>
      <c r="H316" s="50">
        <f t="shared" si="14"/>
        <v>0</v>
      </c>
    </row>
    <row r="317" spans="1:8" ht="15" x14ac:dyDescent="0.2">
      <c r="A317" s="123"/>
      <c r="B317" s="71">
        <v>3632</v>
      </c>
      <c r="C317" s="71">
        <v>2324</v>
      </c>
      <c r="D317" s="71" t="s">
        <v>411</v>
      </c>
      <c r="E317" s="50">
        <v>0</v>
      </c>
      <c r="F317" s="69">
        <v>0</v>
      </c>
      <c r="G317" s="111">
        <v>20.3</v>
      </c>
      <c r="H317" s="50" t="e">
        <f t="shared" si="14"/>
        <v>#DIV/0!</v>
      </c>
    </row>
    <row r="318" spans="1:8" ht="15" x14ac:dyDescent="0.2">
      <c r="A318" s="123"/>
      <c r="B318" s="71">
        <v>3632</v>
      </c>
      <c r="C318" s="71">
        <v>2329</v>
      </c>
      <c r="D318" s="71" t="s">
        <v>412</v>
      </c>
      <c r="E318" s="50">
        <v>0</v>
      </c>
      <c r="F318" s="69">
        <v>0</v>
      </c>
      <c r="G318" s="111">
        <v>23.7</v>
      </c>
      <c r="H318" s="50" t="e">
        <f t="shared" si="14"/>
        <v>#DIV/0!</v>
      </c>
    </row>
    <row r="319" spans="1:8" ht="15" x14ac:dyDescent="0.2">
      <c r="A319" s="123"/>
      <c r="B319" s="71">
        <v>3634</v>
      </c>
      <c r="C319" s="71">
        <v>2132</v>
      </c>
      <c r="D319" s="71" t="s">
        <v>70</v>
      </c>
      <c r="E319" s="50">
        <v>5702</v>
      </c>
      <c r="F319" s="69">
        <v>5702</v>
      </c>
      <c r="G319" s="111">
        <v>5702.1</v>
      </c>
      <c r="H319" s="50">
        <f t="shared" si="14"/>
        <v>100.00175377060681</v>
      </c>
    </row>
    <row r="320" spans="1:8" ht="15" hidden="1" x14ac:dyDescent="0.2">
      <c r="A320" s="123"/>
      <c r="B320" s="71">
        <v>3636</v>
      </c>
      <c r="C320" s="71">
        <v>2131</v>
      </c>
      <c r="D320" s="71" t="s">
        <v>69</v>
      </c>
      <c r="E320" s="50"/>
      <c r="F320" s="69"/>
      <c r="G320" s="111">
        <v>0</v>
      </c>
      <c r="H320" s="50" t="e">
        <f t="shared" si="14"/>
        <v>#DIV/0!</v>
      </c>
    </row>
    <row r="321" spans="1:8" ht="15" x14ac:dyDescent="0.2">
      <c r="A321" s="70"/>
      <c r="B321" s="71">
        <v>3639</v>
      </c>
      <c r="C321" s="71">
        <v>2111</v>
      </c>
      <c r="D321" s="71" t="s">
        <v>413</v>
      </c>
      <c r="E321" s="124">
        <v>30</v>
      </c>
      <c r="F321" s="69">
        <v>30</v>
      </c>
      <c r="G321" s="111">
        <v>8.5</v>
      </c>
      <c r="H321" s="50">
        <f t="shared" si="14"/>
        <v>28.333333333333332</v>
      </c>
    </row>
    <row r="322" spans="1:8" ht="15" x14ac:dyDescent="0.2">
      <c r="A322" s="123"/>
      <c r="B322" s="71">
        <v>3639</v>
      </c>
      <c r="C322" s="71">
        <v>2119</v>
      </c>
      <c r="D322" s="71" t="s">
        <v>415</v>
      </c>
      <c r="E322" s="50">
        <v>300</v>
      </c>
      <c r="F322" s="69">
        <v>300</v>
      </c>
      <c r="G322" s="111">
        <v>257.39999999999998</v>
      </c>
      <c r="H322" s="50">
        <f t="shared" si="14"/>
        <v>85.799999999999983</v>
      </c>
    </row>
    <row r="323" spans="1:8" ht="15" x14ac:dyDescent="0.2">
      <c r="A323" s="71"/>
      <c r="B323" s="71">
        <v>3639</v>
      </c>
      <c r="C323" s="71">
        <v>2131</v>
      </c>
      <c r="D323" s="71" t="s">
        <v>416</v>
      </c>
      <c r="E323" s="50">
        <v>2600</v>
      </c>
      <c r="F323" s="69">
        <v>2600</v>
      </c>
      <c r="G323" s="111">
        <v>1072.5</v>
      </c>
      <c r="H323" s="50">
        <f t="shared" si="14"/>
        <v>41.25</v>
      </c>
    </row>
    <row r="324" spans="1:8" ht="15" x14ac:dyDescent="0.2">
      <c r="A324" s="71"/>
      <c r="B324" s="71">
        <v>3639</v>
      </c>
      <c r="C324" s="71">
        <v>2132</v>
      </c>
      <c r="D324" s="71" t="s">
        <v>417</v>
      </c>
      <c r="E324" s="50">
        <v>30</v>
      </c>
      <c r="F324" s="69">
        <v>30</v>
      </c>
      <c r="G324" s="111">
        <v>5.8</v>
      </c>
      <c r="H324" s="50">
        <f t="shared" si="14"/>
        <v>19.333333333333332</v>
      </c>
    </row>
    <row r="325" spans="1:8" ht="15" hidden="1" customHeight="1" x14ac:dyDescent="0.2">
      <c r="A325" s="71"/>
      <c r="B325" s="71">
        <v>3639</v>
      </c>
      <c r="C325" s="71">
        <v>2212</v>
      </c>
      <c r="D325" s="71" t="s">
        <v>418</v>
      </c>
      <c r="E325" s="50"/>
      <c r="F325" s="69"/>
      <c r="G325" s="111">
        <v>0</v>
      </c>
      <c r="H325" s="50" t="e">
        <f t="shared" si="14"/>
        <v>#DIV/0!</v>
      </c>
    </row>
    <row r="326" spans="1:8" ht="15" x14ac:dyDescent="0.2">
      <c r="A326" s="71"/>
      <c r="B326" s="71">
        <v>3639</v>
      </c>
      <c r="C326" s="71">
        <v>2324</v>
      </c>
      <c r="D326" s="71" t="s">
        <v>68</v>
      </c>
      <c r="E326" s="50">
        <v>0</v>
      </c>
      <c r="F326" s="69">
        <v>0</v>
      </c>
      <c r="G326" s="111">
        <v>98.8</v>
      </c>
      <c r="H326" s="50" t="e">
        <f t="shared" si="14"/>
        <v>#DIV/0!</v>
      </c>
    </row>
    <row r="327" spans="1:8" ht="15" hidden="1" x14ac:dyDescent="0.2">
      <c r="A327" s="71"/>
      <c r="B327" s="71">
        <v>3639</v>
      </c>
      <c r="C327" s="71">
        <v>2328</v>
      </c>
      <c r="D327" s="71" t="s">
        <v>67</v>
      </c>
      <c r="E327" s="50"/>
      <c r="F327" s="69"/>
      <c r="G327" s="111">
        <v>0</v>
      </c>
      <c r="H327" s="50" t="e">
        <f t="shared" si="14"/>
        <v>#DIV/0!</v>
      </c>
    </row>
    <row r="328" spans="1:8" ht="15" hidden="1" customHeight="1" x14ac:dyDescent="0.2">
      <c r="A328" s="122"/>
      <c r="B328" s="122">
        <v>3639</v>
      </c>
      <c r="C328" s="122">
        <v>2329</v>
      </c>
      <c r="D328" s="122" t="s">
        <v>66</v>
      </c>
      <c r="E328" s="50"/>
      <c r="F328" s="69"/>
      <c r="G328" s="111">
        <v>0</v>
      </c>
      <c r="H328" s="50" t="e">
        <f t="shared" si="14"/>
        <v>#DIV/0!</v>
      </c>
    </row>
    <row r="329" spans="1:8" ht="15" x14ac:dyDescent="0.2">
      <c r="A329" s="71"/>
      <c r="B329" s="71">
        <v>3639</v>
      </c>
      <c r="C329" s="71">
        <v>3111</v>
      </c>
      <c r="D329" s="71" t="s">
        <v>65</v>
      </c>
      <c r="E329" s="50">
        <v>3852</v>
      </c>
      <c r="F329" s="69">
        <v>3852</v>
      </c>
      <c r="G329" s="111">
        <v>2536.8000000000002</v>
      </c>
      <c r="H329" s="50">
        <f t="shared" si="14"/>
        <v>65.856697819314647</v>
      </c>
    </row>
    <row r="330" spans="1:8" ht="15" hidden="1" x14ac:dyDescent="0.2">
      <c r="A330" s="71"/>
      <c r="B330" s="71">
        <v>3639</v>
      </c>
      <c r="C330" s="71">
        <v>3112</v>
      </c>
      <c r="D330" s="71" t="s">
        <v>419</v>
      </c>
      <c r="E330" s="50"/>
      <c r="F330" s="69"/>
      <c r="G330" s="111">
        <v>0</v>
      </c>
      <c r="H330" s="50" t="e">
        <f t="shared" si="14"/>
        <v>#DIV/0!</v>
      </c>
    </row>
    <row r="331" spans="1:8" ht="15" hidden="1" customHeight="1" x14ac:dyDescent="0.2">
      <c r="A331" s="122"/>
      <c r="B331" s="122">
        <v>6310</v>
      </c>
      <c r="C331" s="122">
        <v>2141</v>
      </c>
      <c r="D331" s="122" t="s">
        <v>64</v>
      </c>
      <c r="E331" s="50"/>
      <c r="F331" s="69"/>
      <c r="G331" s="111">
        <v>0</v>
      </c>
      <c r="H331" s="50" t="e">
        <f t="shared" si="14"/>
        <v>#DIV/0!</v>
      </c>
    </row>
    <row r="332" spans="1:8" ht="15" customHeight="1" x14ac:dyDescent="0.2">
      <c r="A332" s="122"/>
      <c r="B332" s="122">
        <v>5512</v>
      </c>
      <c r="C332" s="122">
        <v>2324</v>
      </c>
      <c r="D332" s="122" t="s">
        <v>177</v>
      </c>
      <c r="E332" s="50">
        <v>0</v>
      </c>
      <c r="F332" s="69">
        <v>0</v>
      </c>
      <c r="G332" s="111">
        <v>15.3</v>
      </c>
      <c r="H332" s="50" t="e">
        <f t="shared" si="14"/>
        <v>#DIV/0!</v>
      </c>
    </row>
    <row r="333" spans="1:8" ht="15" customHeight="1" x14ac:dyDescent="0.2">
      <c r="A333" s="122"/>
      <c r="B333" s="122">
        <v>6409</v>
      </c>
      <c r="C333" s="122">
        <v>2328</v>
      </c>
      <c r="D333" s="122" t="s">
        <v>414</v>
      </c>
      <c r="E333" s="50">
        <v>0</v>
      </c>
      <c r="F333" s="69">
        <v>0</v>
      </c>
      <c r="G333" s="111">
        <v>75.3</v>
      </c>
      <c r="H333" s="50" t="e">
        <f t="shared" si="14"/>
        <v>#DIV/0!</v>
      </c>
    </row>
    <row r="334" spans="1:8" ht="15.75" customHeight="1" thickBot="1" x14ac:dyDescent="0.25">
      <c r="A334" s="121"/>
      <c r="B334" s="121"/>
      <c r="C334" s="121"/>
      <c r="D334" s="121"/>
      <c r="E334" s="118"/>
      <c r="F334" s="120"/>
      <c r="G334" s="119"/>
      <c r="H334" s="118"/>
    </row>
    <row r="335" spans="1:8" s="52" customFormat="1" ht="22.5" customHeight="1" thickTop="1" thickBot="1" x14ac:dyDescent="0.3">
      <c r="A335" s="62"/>
      <c r="B335" s="62"/>
      <c r="C335" s="62"/>
      <c r="D335" s="108" t="s">
        <v>63</v>
      </c>
      <c r="E335" s="58">
        <f t="shared" ref="E335:G335" si="15">SUM(E298:E334)</f>
        <v>54725</v>
      </c>
      <c r="F335" s="60">
        <f t="shared" si="15"/>
        <v>54725</v>
      </c>
      <c r="G335" s="59">
        <f t="shared" si="15"/>
        <v>18470.299999999996</v>
      </c>
      <c r="H335" s="110">
        <f>(G335/F335)*100</f>
        <v>33.751119232526264</v>
      </c>
    </row>
    <row r="336" spans="1:8" ht="15" customHeight="1" x14ac:dyDescent="0.2">
      <c r="A336" s="52"/>
      <c r="B336" s="53"/>
      <c r="C336" s="53"/>
      <c r="D336" s="53"/>
      <c r="E336" s="109"/>
      <c r="F336" s="109"/>
      <c r="G336" s="109"/>
      <c r="H336" s="109"/>
    </row>
    <row r="337" spans="1:8" ht="15" hidden="1" customHeight="1" x14ac:dyDescent="0.2">
      <c r="A337" s="52"/>
      <c r="B337" s="53"/>
      <c r="C337" s="53"/>
      <c r="D337" s="53"/>
      <c r="E337" s="109"/>
      <c r="F337" s="109"/>
      <c r="G337" s="109"/>
      <c r="H337" s="109"/>
    </row>
    <row r="338" spans="1:8" ht="15" hidden="1" customHeight="1" x14ac:dyDescent="0.2">
      <c r="A338" s="52"/>
      <c r="B338" s="53"/>
      <c r="C338" s="53"/>
      <c r="D338" s="53"/>
      <c r="E338" s="109"/>
      <c r="F338" s="109"/>
      <c r="G338" s="109"/>
      <c r="H338" s="109"/>
    </row>
    <row r="339" spans="1:8" ht="15" hidden="1" customHeight="1" x14ac:dyDescent="0.2">
      <c r="A339" s="52"/>
      <c r="B339" s="53"/>
      <c r="C339" s="53"/>
      <c r="D339" s="53"/>
      <c r="E339" s="109"/>
      <c r="F339" s="109"/>
      <c r="G339" s="117"/>
      <c r="H339" s="117"/>
    </row>
    <row r="340" spans="1:8" ht="15" hidden="1" customHeight="1" x14ac:dyDescent="0.2">
      <c r="A340" s="52"/>
      <c r="B340" s="53"/>
      <c r="C340" s="53"/>
      <c r="D340" s="53"/>
      <c r="E340" s="109"/>
      <c r="F340" s="109"/>
      <c r="G340" s="109"/>
      <c r="H340" s="109"/>
    </row>
    <row r="341" spans="1:8" ht="15" customHeight="1" x14ac:dyDescent="0.2">
      <c r="A341" s="52"/>
      <c r="B341" s="53"/>
      <c r="C341" s="53"/>
      <c r="D341" s="53"/>
      <c r="E341" s="109"/>
      <c r="F341" s="109"/>
      <c r="G341" s="109"/>
      <c r="H341" s="109"/>
    </row>
    <row r="342" spans="1:8" ht="15" customHeight="1" thickBot="1" x14ac:dyDescent="0.25">
      <c r="A342" s="52"/>
      <c r="B342" s="53"/>
      <c r="C342" s="53"/>
      <c r="D342" s="53"/>
      <c r="E342" s="109"/>
      <c r="F342" s="109"/>
      <c r="G342" s="109"/>
      <c r="H342" s="109"/>
    </row>
    <row r="343" spans="1:8" ht="15.75" x14ac:dyDescent="0.25">
      <c r="A343" s="96" t="s">
        <v>57</v>
      </c>
      <c r="B343" s="96" t="s">
        <v>56</v>
      </c>
      <c r="C343" s="96" t="s">
        <v>55</v>
      </c>
      <c r="D343" s="95" t="s">
        <v>54</v>
      </c>
      <c r="E343" s="94" t="s">
        <v>53</v>
      </c>
      <c r="F343" s="94" t="s">
        <v>53</v>
      </c>
      <c r="G343" s="94" t="s">
        <v>7</v>
      </c>
      <c r="H343" s="94" t="s">
        <v>52</v>
      </c>
    </row>
    <row r="344" spans="1:8" ht="15.75" customHeight="1" thickBot="1" x14ac:dyDescent="0.3">
      <c r="A344" s="93"/>
      <c r="B344" s="93"/>
      <c r="C344" s="93"/>
      <c r="D344" s="92"/>
      <c r="E344" s="90" t="s">
        <v>51</v>
      </c>
      <c r="F344" s="90" t="s">
        <v>50</v>
      </c>
      <c r="G344" s="91" t="s">
        <v>333</v>
      </c>
      <c r="H344" s="90" t="s">
        <v>10</v>
      </c>
    </row>
    <row r="345" spans="1:8" ht="16.5" thickTop="1" x14ac:dyDescent="0.25">
      <c r="A345" s="116">
        <v>8888</v>
      </c>
      <c r="B345" s="116"/>
      <c r="C345" s="116"/>
      <c r="D345" s="115"/>
      <c r="E345" s="112"/>
      <c r="F345" s="114"/>
      <c r="G345" s="113"/>
      <c r="H345" s="112"/>
    </row>
    <row r="346" spans="1:8" ht="15" x14ac:dyDescent="0.2">
      <c r="A346" s="71"/>
      <c r="B346" s="71">
        <v>6171</v>
      </c>
      <c r="C346" s="71">
        <v>2329</v>
      </c>
      <c r="D346" s="71" t="s">
        <v>62</v>
      </c>
      <c r="E346" s="50">
        <v>0</v>
      </c>
      <c r="F346" s="69">
        <v>0</v>
      </c>
      <c r="G346" s="68">
        <v>0</v>
      </c>
      <c r="H346" s="50" t="e">
        <f t="shared" ref="H346" si="16">(G346/F346)*100</f>
        <v>#DIV/0!</v>
      </c>
    </row>
    <row r="347" spans="1:8" ht="15" x14ac:dyDescent="0.2">
      <c r="A347" s="71"/>
      <c r="B347" s="71"/>
      <c r="C347" s="71"/>
      <c r="D347" s="71" t="s">
        <v>61</v>
      </c>
      <c r="E347" s="50"/>
      <c r="F347" s="69"/>
      <c r="G347" s="68"/>
      <c r="H347" s="50"/>
    </row>
    <row r="348" spans="1:8" ht="15.75" thickBot="1" x14ac:dyDescent="0.25">
      <c r="A348" s="67"/>
      <c r="B348" s="67"/>
      <c r="C348" s="67"/>
      <c r="D348" s="67" t="s">
        <v>60</v>
      </c>
      <c r="E348" s="63"/>
      <c r="F348" s="65"/>
      <c r="G348" s="64"/>
      <c r="H348" s="63"/>
    </row>
    <row r="349" spans="1:8" s="52" customFormat="1" ht="22.5" customHeight="1" thickTop="1" thickBot="1" x14ac:dyDescent="0.3">
      <c r="A349" s="62"/>
      <c r="B349" s="62"/>
      <c r="C349" s="62"/>
      <c r="D349" s="108" t="s">
        <v>59</v>
      </c>
      <c r="E349" s="58">
        <f t="shared" ref="E349:G349" si="17">SUM(E346:E347)</f>
        <v>0</v>
      </c>
      <c r="F349" s="60">
        <f t="shared" si="17"/>
        <v>0</v>
      </c>
      <c r="G349" s="58">
        <f t="shared" si="17"/>
        <v>0</v>
      </c>
      <c r="H349" s="110" t="e">
        <f>(G349/F349)*100</f>
        <v>#DIV/0!</v>
      </c>
    </row>
    <row r="350" spans="1:8" ht="15" x14ac:dyDescent="0.2">
      <c r="A350" s="52"/>
      <c r="B350" s="53"/>
      <c r="C350" s="53"/>
      <c r="D350" s="53"/>
      <c r="E350" s="109"/>
      <c r="F350" s="109"/>
      <c r="G350" s="109"/>
      <c r="H350" s="109"/>
    </row>
    <row r="351" spans="1:8" ht="15" hidden="1" x14ac:dyDescent="0.2">
      <c r="A351" s="52"/>
      <c r="B351" s="53"/>
      <c r="C351" s="53"/>
      <c r="D351" s="53"/>
      <c r="E351" s="109"/>
      <c r="F351" s="109"/>
      <c r="G351" s="109"/>
      <c r="H351" s="109"/>
    </row>
    <row r="352" spans="1:8" ht="15" hidden="1" x14ac:dyDescent="0.2">
      <c r="A352" s="52"/>
      <c r="B352" s="53"/>
      <c r="C352" s="53"/>
      <c r="D352" s="53"/>
      <c r="E352" s="109"/>
      <c r="F352" s="109"/>
      <c r="G352" s="109"/>
      <c r="H352" s="109"/>
    </row>
    <row r="353" spans="1:8" ht="15" hidden="1" x14ac:dyDescent="0.2">
      <c r="A353" s="52"/>
      <c r="B353" s="53"/>
      <c r="C353" s="53"/>
      <c r="D353" s="53"/>
      <c r="E353" s="109"/>
      <c r="F353" s="109"/>
      <c r="G353" s="109"/>
      <c r="H353" s="109"/>
    </row>
    <row r="354" spans="1:8" ht="15" hidden="1" x14ac:dyDescent="0.2">
      <c r="A354" s="52"/>
      <c r="B354" s="53"/>
      <c r="C354" s="53"/>
      <c r="D354" s="53"/>
      <c r="E354" s="109"/>
      <c r="F354" s="109"/>
      <c r="G354" s="109"/>
      <c r="H354" s="109"/>
    </row>
    <row r="355" spans="1:8" ht="15" hidden="1" x14ac:dyDescent="0.2">
      <c r="A355" s="52"/>
      <c r="B355" s="53"/>
      <c r="C355" s="53"/>
      <c r="D355" s="53"/>
      <c r="E355" s="109"/>
      <c r="F355" s="109"/>
      <c r="G355" s="109"/>
      <c r="H355" s="109"/>
    </row>
    <row r="356" spans="1:8" ht="15" customHeight="1" x14ac:dyDescent="0.2">
      <c r="A356" s="52"/>
      <c r="B356" s="53"/>
      <c r="C356" s="53"/>
      <c r="D356" s="53"/>
      <c r="E356" s="109"/>
      <c r="F356" s="109"/>
      <c r="G356" s="109"/>
      <c r="H356" s="109"/>
    </row>
    <row r="357" spans="1:8" ht="15" customHeight="1" thickBot="1" x14ac:dyDescent="0.25">
      <c r="A357" s="52"/>
      <c r="B357" s="52"/>
      <c r="C357" s="52"/>
      <c r="D357" s="52"/>
      <c r="E357" s="51"/>
      <c r="F357" s="51"/>
      <c r="G357" s="51"/>
      <c r="H357" s="51"/>
    </row>
    <row r="358" spans="1:8" ht="15.75" x14ac:dyDescent="0.25">
      <c r="A358" s="96" t="s">
        <v>57</v>
      </c>
      <c r="B358" s="96" t="s">
        <v>56</v>
      </c>
      <c r="C358" s="96" t="s">
        <v>55</v>
      </c>
      <c r="D358" s="95" t="s">
        <v>54</v>
      </c>
      <c r="E358" s="94" t="s">
        <v>53</v>
      </c>
      <c r="F358" s="94" t="s">
        <v>53</v>
      </c>
      <c r="G358" s="94" t="s">
        <v>7</v>
      </c>
      <c r="H358" s="94" t="s">
        <v>52</v>
      </c>
    </row>
    <row r="359" spans="1:8" ht="15.75" customHeight="1" thickBot="1" x14ac:dyDescent="0.3">
      <c r="A359" s="93"/>
      <c r="B359" s="93"/>
      <c r="C359" s="93"/>
      <c r="D359" s="92"/>
      <c r="E359" s="90" t="s">
        <v>51</v>
      </c>
      <c r="F359" s="90" t="s">
        <v>50</v>
      </c>
      <c r="G359" s="91" t="s">
        <v>333</v>
      </c>
      <c r="H359" s="90" t="s">
        <v>10</v>
      </c>
    </row>
    <row r="360" spans="1:8" s="52" customFormat="1" ht="30.75" customHeight="1" thickTop="1" thickBot="1" x14ac:dyDescent="0.3">
      <c r="A360" s="108"/>
      <c r="B360" s="107"/>
      <c r="C360" s="106"/>
      <c r="D360" s="105" t="s">
        <v>58</v>
      </c>
      <c r="E360" s="102">
        <f>SUM(E44,E89,E144,E175,E201,E230,E250,E286,E335,E349)</f>
        <v>473107</v>
      </c>
      <c r="F360" s="104">
        <f>SUM(F44,F89,F144,F175,F201,F230,F250,F286,F335,F349)</f>
        <v>506718.4</v>
      </c>
      <c r="G360" s="103">
        <f>SUM(G44,G89,G144,G175,G201,G230,G250,G286,G335,G349)</f>
        <v>173752.99999999997</v>
      </c>
      <c r="H360" s="102">
        <f>(G360/F360)*100</f>
        <v>34.28985408858253</v>
      </c>
    </row>
    <row r="361" spans="1:8" ht="15" customHeight="1" x14ac:dyDescent="0.25">
      <c r="A361" s="57"/>
      <c r="B361" s="100"/>
      <c r="C361" s="99"/>
      <c r="D361" s="98"/>
      <c r="E361" s="101"/>
      <c r="F361" s="101"/>
      <c r="G361" s="101"/>
      <c r="H361" s="101"/>
    </row>
    <row r="362" spans="1:8" ht="15" hidden="1" customHeight="1" x14ac:dyDescent="0.25">
      <c r="A362" s="57"/>
      <c r="B362" s="100"/>
      <c r="C362" s="99"/>
      <c r="D362" s="98"/>
      <c r="E362" s="101"/>
      <c r="F362" s="101"/>
      <c r="G362" s="101"/>
      <c r="H362" s="101"/>
    </row>
    <row r="363" spans="1:8" ht="12.75" hidden="1" customHeight="1" x14ac:dyDescent="0.25">
      <c r="A363" s="57"/>
      <c r="B363" s="100"/>
      <c r="C363" s="99"/>
      <c r="D363" s="98"/>
      <c r="E363" s="101"/>
      <c r="F363" s="101"/>
      <c r="G363" s="101"/>
      <c r="H363" s="101"/>
    </row>
    <row r="364" spans="1:8" ht="12.75" hidden="1" customHeight="1" x14ac:dyDescent="0.25">
      <c r="A364" s="57"/>
      <c r="B364" s="100"/>
      <c r="C364" s="99"/>
      <c r="D364" s="98"/>
      <c r="E364" s="101"/>
      <c r="F364" s="101"/>
      <c r="G364" s="101"/>
      <c r="H364" s="101"/>
    </row>
    <row r="365" spans="1:8" ht="12.75" hidden="1" customHeight="1" x14ac:dyDescent="0.25">
      <c r="A365" s="57"/>
      <c r="B365" s="100"/>
      <c r="C365" s="99"/>
      <c r="D365" s="98"/>
      <c r="E365" s="101"/>
      <c r="F365" s="101"/>
      <c r="G365" s="101"/>
      <c r="H365" s="101"/>
    </row>
    <row r="366" spans="1:8" ht="12.75" hidden="1" customHeight="1" x14ac:dyDescent="0.25">
      <c r="A366" s="57"/>
      <c r="B366" s="100"/>
      <c r="C366" s="99"/>
      <c r="D366" s="98"/>
      <c r="E366" s="101"/>
      <c r="F366" s="101"/>
      <c r="G366" s="101"/>
      <c r="H366" s="101"/>
    </row>
    <row r="367" spans="1:8" ht="12.75" hidden="1" customHeight="1" x14ac:dyDescent="0.25">
      <c r="A367" s="57"/>
      <c r="B367" s="100"/>
      <c r="C367" s="99"/>
      <c r="D367" s="98"/>
      <c r="E367" s="101"/>
      <c r="F367" s="101"/>
      <c r="G367" s="101"/>
      <c r="H367" s="101"/>
    </row>
    <row r="368" spans="1:8" ht="12.75" hidden="1" customHeight="1" x14ac:dyDescent="0.25">
      <c r="A368" s="57"/>
      <c r="B368" s="100"/>
      <c r="C368" s="99"/>
      <c r="D368" s="98"/>
      <c r="E368" s="101"/>
      <c r="F368" s="101"/>
      <c r="G368" s="101"/>
      <c r="H368" s="101"/>
    </row>
    <row r="369" spans="1:8" ht="12.75" customHeight="1" x14ac:dyDescent="0.25">
      <c r="A369" s="57"/>
      <c r="B369" s="100"/>
      <c r="C369" s="99"/>
      <c r="D369" s="98"/>
      <c r="E369" s="101"/>
      <c r="F369" s="101"/>
      <c r="G369" s="101"/>
      <c r="H369" s="101"/>
    </row>
    <row r="370" spans="1:8" ht="12.75" customHeight="1" x14ac:dyDescent="0.25">
      <c r="A370" s="57"/>
      <c r="B370" s="100"/>
      <c r="C370" s="99"/>
      <c r="D370" s="98"/>
      <c r="E370" s="101"/>
      <c r="F370" s="101"/>
      <c r="G370" s="101"/>
      <c r="H370" s="101"/>
    </row>
    <row r="371" spans="1:8" ht="12.75" customHeight="1" x14ac:dyDescent="0.25">
      <c r="A371" s="57"/>
      <c r="B371" s="100"/>
      <c r="C371" s="99"/>
      <c r="D371" s="98"/>
      <c r="E371" s="101"/>
      <c r="F371" s="101"/>
      <c r="G371" s="101"/>
      <c r="H371" s="101"/>
    </row>
    <row r="372" spans="1:8" ht="12.75" customHeight="1" x14ac:dyDescent="0.25">
      <c r="A372" s="57"/>
      <c r="B372" s="100"/>
      <c r="C372" s="99"/>
      <c r="D372" s="98"/>
      <c r="E372" s="101"/>
      <c r="F372" s="101"/>
      <c r="G372" s="101"/>
      <c r="H372" s="101"/>
    </row>
    <row r="373" spans="1:8" ht="15" customHeight="1" x14ac:dyDescent="0.25">
      <c r="A373" s="57"/>
      <c r="B373" s="100"/>
      <c r="C373" s="99"/>
      <c r="D373" s="98"/>
      <c r="E373" s="101"/>
      <c r="F373" s="101"/>
      <c r="G373" s="101"/>
      <c r="H373" s="101"/>
    </row>
    <row r="374" spans="1:8" ht="15" customHeight="1" thickBot="1" x14ac:dyDescent="0.3">
      <c r="A374" s="57"/>
      <c r="B374" s="100"/>
      <c r="C374" s="99"/>
      <c r="D374" s="98"/>
      <c r="E374" s="97"/>
      <c r="F374" s="97"/>
      <c r="G374" s="97"/>
      <c r="H374" s="97"/>
    </row>
    <row r="375" spans="1:8" ht="15.75" x14ac:dyDescent="0.25">
      <c r="A375" s="96" t="s">
        <v>57</v>
      </c>
      <c r="B375" s="96" t="s">
        <v>56</v>
      </c>
      <c r="C375" s="96" t="s">
        <v>55</v>
      </c>
      <c r="D375" s="95" t="s">
        <v>54</v>
      </c>
      <c r="E375" s="94" t="s">
        <v>53</v>
      </c>
      <c r="F375" s="94" t="s">
        <v>53</v>
      </c>
      <c r="G375" s="94" t="s">
        <v>7</v>
      </c>
      <c r="H375" s="94" t="s">
        <v>52</v>
      </c>
    </row>
    <row r="376" spans="1:8" ht="15.75" customHeight="1" thickBot="1" x14ac:dyDescent="0.3">
      <c r="A376" s="93"/>
      <c r="B376" s="93"/>
      <c r="C376" s="93"/>
      <c r="D376" s="92"/>
      <c r="E376" s="90" t="s">
        <v>51</v>
      </c>
      <c r="F376" s="90" t="s">
        <v>50</v>
      </c>
      <c r="G376" s="91" t="s">
        <v>333</v>
      </c>
      <c r="H376" s="90" t="s">
        <v>10</v>
      </c>
    </row>
    <row r="377" spans="1:8" ht="16.5" customHeight="1" thickTop="1" x14ac:dyDescent="0.25">
      <c r="A377" s="89">
        <v>110</v>
      </c>
      <c r="B377" s="89"/>
      <c r="C377" s="89"/>
      <c r="D377" s="88" t="s">
        <v>48</v>
      </c>
      <c r="E377" s="84"/>
      <c r="F377" s="86"/>
      <c r="G377" s="85"/>
      <c r="H377" s="84"/>
    </row>
    <row r="378" spans="1:8" ht="14.25" customHeight="1" x14ac:dyDescent="0.25">
      <c r="A378" s="87"/>
      <c r="B378" s="87"/>
      <c r="C378" s="87"/>
      <c r="D378" s="57"/>
      <c r="E378" s="84"/>
      <c r="F378" s="86"/>
      <c r="G378" s="85"/>
      <c r="H378" s="84"/>
    </row>
    <row r="379" spans="1:8" ht="15" customHeight="1" x14ac:dyDescent="0.2">
      <c r="A379" s="71"/>
      <c r="B379" s="71"/>
      <c r="C379" s="71">
        <v>8115</v>
      </c>
      <c r="D379" s="70" t="s">
        <v>47</v>
      </c>
      <c r="E379" s="83">
        <v>53909</v>
      </c>
      <c r="F379" s="82">
        <v>73553.8</v>
      </c>
      <c r="G379" s="78">
        <v>8984.5</v>
      </c>
      <c r="H379" s="50">
        <f t="shared" ref="H379:H384" si="18">(G379/F379)*100</f>
        <v>12.214868572391909</v>
      </c>
    </row>
    <row r="380" spans="1:8" ht="15" x14ac:dyDescent="0.2">
      <c r="A380" s="71"/>
      <c r="B380" s="71"/>
      <c r="C380" s="71">
        <v>8123</v>
      </c>
      <c r="D380" s="81" t="s">
        <v>46</v>
      </c>
      <c r="E380" s="72">
        <v>50000</v>
      </c>
      <c r="F380" s="80">
        <v>50000</v>
      </c>
      <c r="G380" s="78">
        <v>0</v>
      </c>
      <c r="H380" s="50">
        <f t="shared" si="18"/>
        <v>0</v>
      </c>
    </row>
    <row r="381" spans="1:8" ht="14.25" customHeight="1" x14ac:dyDescent="0.2">
      <c r="A381" s="71"/>
      <c r="B381" s="71"/>
      <c r="C381" s="71">
        <v>8124</v>
      </c>
      <c r="D381" s="70" t="s">
        <v>45</v>
      </c>
      <c r="E381" s="50">
        <v>-4480</v>
      </c>
      <c r="F381" s="69">
        <v>-4480</v>
      </c>
      <c r="G381" s="68">
        <v>-1680</v>
      </c>
      <c r="H381" s="50">
        <f t="shared" si="18"/>
        <v>37.5</v>
      </c>
    </row>
    <row r="382" spans="1:8" ht="15" hidden="1" customHeight="1" x14ac:dyDescent="0.2">
      <c r="A382" s="77"/>
      <c r="B382" s="77"/>
      <c r="C382" s="77">
        <v>8902</v>
      </c>
      <c r="D382" s="76" t="s">
        <v>44</v>
      </c>
      <c r="E382" s="75"/>
      <c r="F382" s="74"/>
      <c r="G382" s="73"/>
      <c r="H382" s="50" t="e">
        <f t="shared" si="18"/>
        <v>#DIV/0!</v>
      </c>
    </row>
    <row r="383" spans="1:8" ht="14.25" hidden="1" customHeight="1" x14ac:dyDescent="0.2">
      <c r="A383" s="71"/>
      <c r="B383" s="71"/>
      <c r="C383" s="71">
        <v>8905</v>
      </c>
      <c r="D383" s="70" t="s">
        <v>43</v>
      </c>
      <c r="E383" s="50"/>
      <c r="F383" s="69"/>
      <c r="G383" s="68"/>
      <c r="H383" s="50" t="e">
        <f t="shared" si="18"/>
        <v>#DIV/0!</v>
      </c>
    </row>
    <row r="384" spans="1:8" ht="15" customHeight="1" thickBot="1" x14ac:dyDescent="0.25">
      <c r="A384" s="67"/>
      <c r="B384" s="67"/>
      <c r="C384" s="67">
        <v>8901</v>
      </c>
      <c r="D384" s="66" t="s">
        <v>42</v>
      </c>
      <c r="E384" s="63">
        <v>0</v>
      </c>
      <c r="F384" s="65">
        <v>0</v>
      </c>
      <c r="G384" s="64">
        <v>0</v>
      </c>
      <c r="H384" s="50" t="e">
        <f t="shared" si="18"/>
        <v>#DIV/0!</v>
      </c>
    </row>
    <row r="385" spans="1:8" s="52" customFormat="1" ht="22.5" customHeight="1" thickTop="1" thickBot="1" x14ac:dyDescent="0.3">
      <c r="A385" s="62"/>
      <c r="B385" s="62"/>
      <c r="C385" s="62"/>
      <c r="D385" s="61" t="s">
        <v>41</v>
      </c>
      <c r="E385" s="58">
        <f t="shared" ref="E385:G385" si="19">SUM(E379:E384)</f>
        <v>99429</v>
      </c>
      <c r="F385" s="60">
        <f t="shared" si="19"/>
        <v>119073.8</v>
      </c>
      <c r="G385" s="59">
        <f t="shared" si="19"/>
        <v>7304.5</v>
      </c>
      <c r="H385" s="58">
        <f>SUM(G385/F385)*100</f>
        <v>6.1344309159529633</v>
      </c>
    </row>
    <row r="386" spans="1:8" s="52" customFormat="1" ht="22.5" customHeight="1" x14ac:dyDescent="0.25">
      <c r="A386" s="53"/>
      <c r="B386" s="53"/>
      <c r="C386" s="53"/>
      <c r="D386" s="57"/>
      <c r="E386" s="55"/>
      <c r="F386" s="56"/>
      <c r="G386" s="55"/>
      <c r="H386" s="55"/>
    </row>
    <row r="387" spans="1:8" ht="15" customHeight="1" x14ac:dyDescent="0.25">
      <c r="A387" s="52" t="s">
        <v>40</v>
      </c>
      <c r="B387" s="52"/>
      <c r="C387" s="52"/>
      <c r="D387" s="57"/>
      <c r="E387" s="55"/>
      <c r="F387" s="56"/>
      <c r="G387" s="55"/>
      <c r="H387" s="55"/>
    </row>
    <row r="388" spans="1:8" ht="15" x14ac:dyDescent="0.2">
      <c r="A388" s="53"/>
      <c r="B388" s="52"/>
      <c r="C388" s="53"/>
      <c r="D388" s="52"/>
      <c r="E388" s="51"/>
      <c r="F388" s="54"/>
      <c r="G388" s="51"/>
      <c r="H388" s="51"/>
    </row>
    <row r="389" spans="1:8" ht="15" x14ac:dyDescent="0.2">
      <c r="A389" s="53"/>
      <c r="B389" s="53"/>
      <c r="C389" s="53"/>
      <c r="D389" s="52"/>
      <c r="E389" s="51"/>
      <c r="F389" s="51"/>
      <c r="G389" s="51"/>
      <c r="H389" s="51"/>
    </row>
    <row r="390" spans="1:8" ht="15" hidden="1" x14ac:dyDescent="0.2">
      <c r="A390" s="47"/>
      <c r="B390" s="47"/>
      <c r="C390" s="47"/>
      <c r="D390" s="43" t="s">
        <v>39</v>
      </c>
      <c r="E390" s="42" t="e">
        <f>SUM(#REF!,#REF!,#REF!,#REF!,E244,E275,#REF!)</f>
        <v>#REF!</v>
      </c>
      <c r="F390" s="42"/>
      <c r="G390" s="42"/>
      <c r="H390" s="42"/>
    </row>
    <row r="391" spans="1:8" ht="15" x14ac:dyDescent="0.2">
      <c r="A391" s="47"/>
      <c r="B391" s="47"/>
      <c r="C391" s="47"/>
      <c r="D391" s="49" t="s">
        <v>38</v>
      </c>
      <c r="E391" s="48">
        <f>E360+E385</f>
        <v>572536</v>
      </c>
      <c r="F391" s="48">
        <f>F360+F385</f>
        <v>625792.20000000007</v>
      </c>
      <c r="G391" s="48">
        <f>G360+G385</f>
        <v>181057.49999999997</v>
      </c>
      <c r="H391" s="50">
        <f>(G391/F391)*100</f>
        <v>28.932527442815676</v>
      </c>
    </row>
    <row r="392" spans="1:8" ht="15" hidden="1" x14ac:dyDescent="0.2">
      <c r="A392" s="47"/>
      <c r="B392" s="47"/>
      <c r="C392" s="47"/>
      <c r="D392" s="49" t="s">
        <v>37</v>
      </c>
      <c r="E392" s="48"/>
      <c r="F392" s="48"/>
      <c r="G392" s="48"/>
      <c r="H392" s="48"/>
    </row>
    <row r="393" spans="1:8" ht="15" hidden="1" x14ac:dyDescent="0.2">
      <c r="A393" s="47"/>
      <c r="B393" s="47"/>
      <c r="C393" s="47"/>
      <c r="D393" s="47" t="s">
        <v>25</v>
      </c>
      <c r="E393" s="46" t="e">
        <f>SUM(E247,E305,E312,E329,#REF!)</f>
        <v>#REF!</v>
      </c>
      <c r="F393" s="46"/>
      <c r="G393" s="46"/>
      <c r="H393" s="46"/>
    </row>
    <row r="394" spans="1:8" ht="15" hidden="1" x14ac:dyDescent="0.2">
      <c r="A394" s="43"/>
      <c r="B394" s="43"/>
      <c r="C394" s="43"/>
      <c r="D394" s="43" t="s">
        <v>33</v>
      </c>
      <c r="E394" s="42"/>
      <c r="F394" s="42"/>
      <c r="G394" s="42"/>
      <c r="H394" s="42"/>
    </row>
    <row r="395" spans="1:8" ht="15" hidden="1" x14ac:dyDescent="0.2">
      <c r="A395" s="43"/>
      <c r="B395" s="43"/>
      <c r="C395" s="43"/>
      <c r="D395" s="43" t="s">
        <v>25</v>
      </c>
      <c r="E395" s="42"/>
      <c r="F395" s="42"/>
      <c r="G395" s="42"/>
      <c r="H395" s="42"/>
    </row>
    <row r="396" spans="1:8" ht="15" hidden="1" x14ac:dyDescent="0.2">
      <c r="A396" s="43"/>
      <c r="B396" s="43"/>
      <c r="C396" s="43"/>
      <c r="D396" s="43"/>
      <c r="E396" s="42"/>
      <c r="F396" s="42"/>
      <c r="G396" s="42"/>
      <c r="H396" s="42"/>
    </row>
    <row r="397" spans="1:8" ht="15" hidden="1" x14ac:dyDescent="0.2">
      <c r="A397" s="43"/>
      <c r="B397" s="43"/>
      <c r="C397" s="43"/>
      <c r="D397" s="43" t="s">
        <v>24</v>
      </c>
      <c r="E397" s="42"/>
      <c r="F397" s="42"/>
      <c r="G397" s="42"/>
      <c r="H397" s="42"/>
    </row>
    <row r="398" spans="1:8" ht="15" hidden="1" x14ac:dyDescent="0.2">
      <c r="A398" s="43"/>
      <c r="B398" s="43"/>
      <c r="C398" s="43"/>
      <c r="D398" s="43" t="s">
        <v>36</v>
      </c>
      <c r="E398" s="42"/>
      <c r="F398" s="42"/>
      <c r="G398" s="42"/>
      <c r="H398" s="42"/>
    </row>
    <row r="399" spans="1:8" ht="15" hidden="1" x14ac:dyDescent="0.2">
      <c r="A399" s="43"/>
      <c r="B399" s="43"/>
      <c r="C399" s="43"/>
      <c r="D399" s="43" t="s">
        <v>35</v>
      </c>
      <c r="E399" s="42" t="e">
        <f>SUM(#REF!,#REF!,#REF!,#REF!,#REF!,E98,E155,E156,E157,E158,E160,#REF!,E186,E188,E245,E259,E260,E261,E262,E263,E264,#REF!,#REF!,#REF!,#REF!,E270,E274)</f>
        <v>#REF!</v>
      </c>
      <c r="F399" s="42"/>
      <c r="G399" s="42"/>
      <c r="H399" s="42"/>
    </row>
    <row r="400" spans="1:8" ht="15.75" hidden="1" x14ac:dyDescent="0.25">
      <c r="A400" s="43"/>
      <c r="B400" s="43"/>
      <c r="C400" s="43"/>
      <c r="D400" s="45" t="s">
        <v>34</v>
      </c>
      <c r="E400" s="44">
        <v>0</v>
      </c>
      <c r="F400" s="44"/>
      <c r="G400" s="44"/>
      <c r="H400" s="44"/>
    </row>
    <row r="401" spans="1:8" ht="15" hidden="1" x14ac:dyDescent="0.2">
      <c r="A401" s="43"/>
      <c r="B401" s="43"/>
      <c r="C401" s="43"/>
      <c r="D401" s="43"/>
      <c r="E401" s="42"/>
      <c r="F401" s="42"/>
      <c r="G401" s="42"/>
      <c r="H401" s="42"/>
    </row>
    <row r="402" spans="1:8" ht="15" hidden="1" x14ac:dyDescent="0.2">
      <c r="A402" s="43"/>
      <c r="B402" s="43"/>
      <c r="C402" s="43"/>
      <c r="D402" s="43"/>
      <c r="E402" s="42"/>
      <c r="F402" s="42"/>
      <c r="G402" s="42"/>
      <c r="H402" s="42"/>
    </row>
    <row r="403" spans="1:8" ht="15" x14ac:dyDescent="0.2">
      <c r="A403" s="43"/>
      <c r="B403" s="43"/>
      <c r="C403" s="43"/>
      <c r="D403" s="43"/>
      <c r="E403" s="42"/>
      <c r="F403" s="42"/>
      <c r="G403" s="42"/>
      <c r="H403" s="42"/>
    </row>
    <row r="404" spans="1:8" ht="15" x14ac:dyDescent="0.2">
      <c r="A404" s="43"/>
      <c r="B404" s="43"/>
      <c r="C404" s="43"/>
      <c r="D404" s="43"/>
      <c r="E404" s="42"/>
      <c r="F404" s="42"/>
      <c r="G404" s="42"/>
      <c r="H404" s="42"/>
    </row>
    <row r="405" spans="1:8" ht="15.75" hidden="1" x14ac:dyDescent="0.25">
      <c r="A405" s="43"/>
      <c r="B405" s="43"/>
      <c r="C405" s="43"/>
      <c r="D405" s="43" t="s">
        <v>33</v>
      </c>
      <c r="E405" s="44" t="e">
        <f>SUM(#REF!,#REF!,#REF!,#REF!,#REF!,E52,E98,E155,E156,E157,E158,E160,#REF!,E186,E187,E188,E244,E259,E260,E261,E262,E263,E264,#REF!,#REF!,#REF!,#REF!,E270,E274)</f>
        <v>#REF!</v>
      </c>
      <c r="F405" s="44" t="e">
        <f>SUM(#REF!,#REF!,#REF!,#REF!,#REF!,F52,F98,F155,F156,F157,F158,F160,#REF!,F186,F187,F188,F244,F259,F260,F261,F262,F263,F264,#REF!,#REF!,#REF!,#REF!,F270,F274)</f>
        <v>#REF!</v>
      </c>
      <c r="G405" s="44" t="e">
        <f>SUM(#REF!,#REF!,#REF!,#REF!,#REF!,G52,G98,G155,G156,G157,G158,G160,#REF!,G186,G187,G188,G244,G259,G260,G261,G262,G263,G264,#REF!,#REF!,#REF!,#REF!,G270,G274)</f>
        <v>#REF!</v>
      </c>
      <c r="H405" s="44" t="e">
        <f>SUM(#REF!,#REF!,#REF!,#REF!,#REF!,H52,H98,H155,H156,H157,H158,H160,#REF!,H186,H187,H188,H244,H259,H260,H261,H262,H263,H264,#REF!,#REF!,#REF!,#REF!,H270,H274)</f>
        <v>#REF!</v>
      </c>
    </row>
    <row r="406" spans="1:8" ht="15" hidden="1" x14ac:dyDescent="0.2">
      <c r="A406" s="43"/>
      <c r="B406" s="43"/>
      <c r="C406" s="43"/>
      <c r="D406" s="43" t="s">
        <v>32</v>
      </c>
      <c r="E406" s="42">
        <f>SUM(E259,E260,E261,E262,E264)</f>
        <v>285037</v>
      </c>
      <c r="F406" s="42">
        <f>SUM(F259,F260,F261,F262,F264)</f>
        <v>285037</v>
      </c>
      <c r="G406" s="42">
        <f>SUM(G259,G260,G261,G262,G264)</f>
        <v>86204</v>
      </c>
      <c r="H406" s="42">
        <f>SUM(H259,H260,H261,H262,H264)</f>
        <v>164.31643552295625</v>
      </c>
    </row>
    <row r="407" spans="1:8" ht="15" hidden="1" x14ac:dyDescent="0.2">
      <c r="A407" s="43"/>
      <c r="B407" s="43"/>
      <c r="C407" s="43"/>
      <c r="D407" s="43" t="s">
        <v>31</v>
      </c>
      <c r="E407" s="42" t="e">
        <f>SUM(#REF!,#REF!,#REF!,#REF!,#REF!,#REF!,#REF!)</f>
        <v>#REF!</v>
      </c>
      <c r="F407" s="42" t="e">
        <f>SUM(#REF!,#REF!,#REF!,#REF!,#REF!,#REF!,#REF!)</f>
        <v>#REF!</v>
      </c>
      <c r="G407" s="42" t="e">
        <f>SUM(#REF!,#REF!,#REF!,#REF!,#REF!,#REF!,#REF!)</f>
        <v>#REF!</v>
      </c>
      <c r="H407" s="42" t="e">
        <f>SUM(#REF!,#REF!,#REF!,#REF!,#REF!,#REF!,#REF!)</f>
        <v>#REF!</v>
      </c>
    </row>
    <row r="408" spans="1:8" ht="15" hidden="1" x14ac:dyDescent="0.2">
      <c r="A408" s="43"/>
      <c r="B408" s="43"/>
      <c r="C408" s="43"/>
      <c r="D408" s="43" t="s">
        <v>30</v>
      </c>
      <c r="E408" s="42" t="e">
        <f>SUM(#REF!,E52,E98,E160,#REF!,E188,E244,E270)</f>
        <v>#REF!</v>
      </c>
      <c r="F408" s="42" t="e">
        <f>SUM(#REF!,F52,F98,F160,#REF!,F188,F244,F270)</f>
        <v>#REF!</v>
      </c>
      <c r="G408" s="42" t="e">
        <f>SUM(#REF!,G52,G98,G160,#REF!,G188,G244,G270)</f>
        <v>#REF!</v>
      </c>
      <c r="H408" s="42" t="e">
        <f>SUM(#REF!,H52,H98,H160,#REF!,H188,H244,H270)</f>
        <v>#REF!</v>
      </c>
    </row>
    <row r="409" spans="1:8" ht="15" hidden="1" x14ac:dyDescent="0.2">
      <c r="A409" s="43"/>
      <c r="B409" s="43"/>
      <c r="C409" s="43"/>
      <c r="D409" s="43" t="s">
        <v>29</v>
      </c>
      <c r="E409" s="42"/>
      <c r="F409" s="42"/>
      <c r="G409" s="42"/>
      <c r="H409" s="42"/>
    </row>
    <row r="410" spans="1:8" ht="15" hidden="1" x14ac:dyDescent="0.2">
      <c r="A410" s="43"/>
      <c r="B410" s="43"/>
      <c r="C410" s="43"/>
      <c r="D410" s="43" t="s">
        <v>28</v>
      </c>
      <c r="E410" s="42" t="e">
        <f>+E360-E405-E413-E414</f>
        <v>#REF!</v>
      </c>
      <c r="F410" s="42" t="e">
        <f>+F360-F405-F413-F414</f>
        <v>#REF!</v>
      </c>
      <c r="G410" s="42" t="e">
        <f>+G360-G405-G413-G414</f>
        <v>#REF!</v>
      </c>
      <c r="H410" s="42" t="e">
        <f>+H360-H405-H413-H414</f>
        <v>#REF!</v>
      </c>
    </row>
    <row r="411" spans="1:8" ht="15" hidden="1" x14ac:dyDescent="0.2">
      <c r="A411" s="43"/>
      <c r="B411" s="43"/>
      <c r="C411" s="43"/>
      <c r="D411" s="43" t="s">
        <v>27</v>
      </c>
      <c r="E411" s="42" t="e">
        <f>SUM(#REF!,#REF!,#REF!,#REF!,#REF!,#REF!,#REF!,#REF!,#REF!,E79,E299,E307,E319,E323)</f>
        <v>#REF!</v>
      </c>
      <c r="F411" s="42" t="e">
        <f>SUM(#REF!,#REF!,#REF!,#REF!,#REF!,#REF!,#REF!,#REF!,#REF!,F79,F299,F307,F319,F323)</f>
        <v>#REF!</v>
      </c>
      <c r="G411" s="42" t="e">
        <f>SUM(#REF!,#REF!,#REF!,#REF!,#REF!,#REF!,#REF!,#REF!,#REF!,G79,G299,G307,G319,G323)</f>
        <v>#REF!</v>
      </c>
      <c r="H411" s="42" t="e">
        <f>SUM(#REF!,#REF!,#REF!,#REF!,#REF!,#REF!,#REF!,#REF!,#REF!,H79,H299,H307,H319,H323)</f>
        <v>#REF!</v>
      </c>
    </row>
    <row r="412" spans="1:8" ht="15" hidden="1" x14ac:dyDescent="0.2">
      <c r="A412" s="43"/>
      <c r="B412" s="43"/>
      <c r="C412" s="43"/>
      <c r="D412" s="43" t="s">
        <v>26</v>
      </c>
      <c r="E412" s="42" t="e">
        <f>SUM(E35,#REF!,E140,E171,#REF!,E195,E221,E246)</f>
        <v>#REF!</v>
      </c>
      <c r="F412" s="42" t="e">
        <f>SUM(F35,#REF!,F140,F171,#REF!,F195,F221,F246)</f>
        <v>#REF!</v>
      </c>
      <c r="G412" s="42" t="e">
        <f>SUM(G35,#REF!,G140,G171,#REF!,G195,G221,G246)</f>
        <v>#REF!</v>
      </c>
      <c r="H412" s="42" t="e">
        <f>SUM(H35,#REF!,H140,H171,#REF!,H195,H221,H246)</f>
        <v>#REF!</v>
      </c>
    </row>
    <row r="413" spans="1:8" ht="15" hidden="1" x14ac:dyDescent="0.2">
      <c r="A413" s="43"/>
      <c r="B413" s="43"/>
      <c r="C413" s="43"/>
      <c r="D413" s="43" t="s">
        <v>25</v>
      </c>
      <c r="E413" s="42" t="e">
        <f>SUM(#REF!,E247,E305,E312,E329,#REF!)</f>
        <v>#REF!</v>
      </c>
      <c r="F413" s="42" t="e">
        <f>SUM(#REF!,F247,F305,F312,F329,#REF!)</f>
        <v>#REF!</v>
      </c>
      <c r="G413" s="42" t="e">
        <f>SUM(#REF!,G247,G305,G312,G329,#REF!)</f>
        <v>#REF!</v>
      </c>
      <c r="H413" s="42" t="e">
        <f>SUM(#REF!,H247,H305,H312,H329,#REF!)</f>
        <v>#REF!</v>
      </c>
    </row>
    <row r="414" spans="1:8" ht="15" hidden="1" x14ac:dyDescent="0.2">
      <c r="A414" s="43"/>
      <c r="B414" s="43"/>
      <c r="C414" s="43"/>
      <c r="D414" s="43" t="s">
        <v>24</v>
      </c>
      <c r="E414" s="42" t="e">
        <f>SUM(#REF!,#REF!,#REF!,E17,#REF!,#REF!,#REF!,#REF!,E41,#REF!,#REF!,#REF!,#REF!,#REF!,#REF!,#REF!,#REF!,#REF!,E60,#REF!,#REF!,E65,#REF!,#REF!,#REF!,E162,#REF!,E245,E275)</f>
        <v>#REF!</v>
      </c>
      <c r="F414" s="42" t="e">
        <f>SUM(#REF!,#REF!,#REF!,F17,#REF!,#REF!,#REF!,#REF!,F41,#REF!,#REF!,#REF!,#REF!,#REF!,#REF!,#REF!,#REF!,#REF!,F60,#REF!,#REF!,F65,#REF!,#REF!,#REF!,F162,#REF!,F245,F275)</f>
        <v>#REF!</v>
      </c>
      <c r="G414" s="42" t="e">
        <f>SUM(#REF!,#REF!,#REF!,G17,#REF!,#REF!,#REF!,#REF!,G41,#REF!,#REF!,#REF!,#REF!,#REF!,#REF!,#REF!,#REF!,#REF!,G60,#REF!,#REF!,G65,#REF!,#REF!,#REF!,G162,#REF!,G245,G275)</f>
        <v>#REF!</v>
      </c>
      <c r="H414" s="42" t="e">
        <f>SUM(#REF!,#REF!,#REF!,H17,#REF!,#REF!,#REF!,#REF!,H41,#REF!,#REF!,#REF!,#REF!,#REF!,#REF!,#REF!,#REF!,#REF!,H60,#REF!,#REF!,H65,#REF!,#REF!,#REF!,H162,#REF!,H245,H275)</f>
        <v>#REF!</v>
      </c>
    </row>
    <row r="415" spans="1:8" ht="15" hidden="1" x14ac:dyDescent="0.2">
      <c r="A415" s="43"/>
      <c r="B415" s="43"/>
      <c r="C415" s="43"/>
      <c r="D415" s="43"/>
      <c r="E415" s="42"/>
      <c r="F415" s="42"/>
      <c r="G415" s="42"/>
      <c r="H415" s="42"/>
    </row>
    <row r="416" spans="1:8" ht="15" hidden="1" x14ac:dyDescent="0.2">
      <c r="A416" s="43"/>
      <c r="B416" s="43"/>
      <c r="C416" s="43"/>
      <c r="D416" s="43"/>
      <c r="E416" s="42"/>
      <c r="F416" s="42"/>
      <c r="G416" s="42"/>
      <c r="H416" s="42"/>
    </row>
    <row r="417" spans="1:8" ht="15" hidden="1" x14ac:dyDescent="0.2">
      <c r="A417" s="43"/>
      <c r="B417" s="43"/>
      <c r="C417" s="43"/>
      <c r="D417" s="43"/>
      <c r="E417" s="42" t="e">
        <f>SUM(E302,E305,E312,E329,#REF!)</f>
        <v>#REF!</v>
      </c>
      <c r="F417" s="42" t="e">
        <f>SUM(F302,F305,F312,F329,#REF!)</f>
        <v>#REF!</v>
      </c>
      <c r="G417" s="42" t="e">
        <f>SUM(G302,G305,G312,G329,#REF!)</f>
        <v>#REF!</v>
      </c>
      <c r="H417" s="42" t="e">
        <f>SUM(H302,H305,H312,H329,#REF!)</f>
        <v>#REF!</v>
      </c>
    </row>
    <row r="418" spans="1:8" ht="15" hidden="1" x14ac:dyDescent="0.2">
      <c r="A418" s="43"/>
      <c r="B418" s="43"/>
      <c r="C418" s="43"/>
      <c r="D418" s="43"/>
      <c r="E418" s="42" t="e">
        <f>SUM(#REF!,#REF!,E41,#REF!,#REF!,#REF!,#REF!,#REF!,#REF!,E245)</f>
        <v>#REF!</v>
      </c>
      <c r="F418" s="42" t="e">
        <f>SUM(#REF!,#REF!,F41,#REF!,#REF!,#REF!,#REF!,#REF!,#REF!,F245)</f>
        <v>#REF!</v>
      </c>
      <c r="G418" s="42" t="e">
        <f>SUM(#REF!,#REF!,G41,#REF!,#REF!,#REF!,#REF!,#REF!,#REF!,G245)</f>
        <v>#REF!</v>
      </c>
      <c r="H418" s="42" t="e">
        <f>SUM(#REF!,#REF!,H41,#REF!,#REF!,#REF!,#REF!,#REF!,#REF!,H245)</f>
        <v>#REF!</v>
      </c>
    </row>
    <row r="419" spans="1:8" ht="15" hidden="1" x14ac:dyDescent="0.2">
      <c r="A419" s="43"/>
      <c r="B419" s="43"/>
      <c r="C419" s="43"/>
      <c r="D419" s="43"/>
      <c r="E419" s="42"/>
      <c r="F419" s="42"/>
      <c r="G419" s="42"/>
      <c r="H419" s="42"/>
    </row>
    <row r="420" spans="1:8" ht="15" hidden="1" x14ac:dyDescent="0.2">
      <c r="A420" s="43"/>
      <c r="B420" s="43"/>
      <c r="C420" s="43"/>
      <c r="D420" s="43"/>
      <c r="E420" s="42" t="e">
        <f t="shared" ref="E420:H420" si="20">SUM(E417:E419)</f>
        <v>#REF!</v>
      </c>
      <c r="F420" s="42" t="e">
        <f t="shared" si="20"/>
        <v>#REF!</v>
      </c>
      <c r="G420" s="42" t="e">
        <f t="shared" si="20"/>
        <v>#REF!</v>
      </c>
      <c r="H420" s="42" t="e">
        <f t="shared" si="20"/>
        <v>#REF!</v>
      </c>
    </row>
    <row r="421" spans="1:8" ht="15" x14ac:dyDescent="0.2">
      <c r="A421" s="43"/>
      <c r="B421" s="43"/>
      <c r="C421" s="43"/>
      <c r="D421" s="43"/>
      <c r="E421" s="42"/>
      <c r="F421" s="42"/>
      <c r="G421" s="42"/>
      <c r="H421" s="42"/>
    </row>
    <row r="422" spans="1:8" ht="15" x14ac:dyDescent="0.2">
      <c r="A422" s="43"/>
      <c r="B422" s="43"/>
      <c r="C422" s="43"/>
      <c r="D422" s="43"/>
      <c r="E422" s="42"/>
      <c r="F422" s="42"/>
      <c r="G422" s="42"/>
      <c r="H422" s="42"/>
    </row>
    <row r="423" spans="1:8" ht="15" x14ac:dyDescent="0.2">
      <c r="A423" s="43"/>
      <c r="B423" s="43"/>
      <c r="C423" s="43"/>
      <c r="D423" s="43"/>
      <c r="E423" s="42"/>
      <c r="F423" s="42"/>
      <c r="G423" s="42"/>
      <c r="H423" s="42"/>
    </row>
    <row r="424" spans="1:8" ht="15" x14ac:dyDescent="0.2">
      <c r="A424" s="43"/>
      <c r="B424" s="43"/>
      <c r="C424" s="43"/>
      <c r="D424" s="43"/>
      <c r="E424" s="42"/>
      <c r="F424" s="42"/>
      <c r="G424" s="42"/>
      <c r="H424" s="42"/>
    </row>
    <row r="425" spans="1:8" ht="15" x14ac:dyDescent="0.2">
      <c r="A425" s="43"/>
      <c r="B425" s="43"/>
      <c r="C425" s="43"/>
      <c r="D425" s="43"/>
      <c r="E425" s="42"/>
      <c r="F425" s="42"/>
      <c r="G425" s="42"/>
      <c r="H425" s="42"/>
    </row>
    <row r="426" spans="1:8" ht="15" x14ac:dyDescent="0.2">
      <c r="A426" s="43"/>
      <c r="B426" s="43"/>
      <c r="C426" s="43"/>
      <c r="D426" s="43"/>
      <c r="E426" s="42"/>
      <c r="F426" s="42"/>
      <c r="G426" s="42"/>
      <c r="H426" s="42"/>
    </row>
    <row r="427" spans="1:8" ht="15" x14ac:dyDescent="0.2">
      <c r="A427" s="43"/>
      <c r="B427" s="43"/>
      <c r="C427" s="43"/>
      <c r="D427" s="43"/>
      <c r="E427" s="42"/>
      <c r="F427" s="42"/>
      <c r="G427" s="42"/>
      <c r="H427" s="42"/>
    </row>
    <row r="428" spans="1:8" ht="15" x14ac:dyDescent="0.2">
      <c r="A428" s="43"/>
      <c r="B428" s="43"/>
      <c r="C428" s="43"/>
      <c r="D428" s="43"/>
      <c r="E428" s="42"/>
      <c r="F428" s="42"/>
      <c r="G428" s="42"/>
      <c r="H428" s="42"/>
    </row>
    <row r="429" spans="1:8" ht="15" x14ac:dyDescent="0.2">
      <c r="A429" s="43"/>
      <c r="B429" s="43"/>
      <c r="C429" s="43"/>
      <c r="D429" s="43"/>
      <c r="E429" s="42"/>
      <c r="F429" s="42"/>
      <c r="G429" s="42"/>
      <c r="H429" s="42"/>
    </row>
    <row r="430" spans="1:8" ht="15" x14ac:dyDescent="0.2">
      <c r="A430" s="43"/>
      <c r="B430" s="43"/>
      <c r="C430" s="43"/>
      <c r="D430" s="43"/>
      <c r="E430" s="42"/>
      <c r="F430" s="42"/>
      <c r="G430" s="42"/>
      <c r="H430" s="42"/>
    </row>
    <row r="431" spans="1:8" ht="15" x14ac:dyDescent="0.2">
      <c r="A431" s="43"/>
      <c r="B431" s="43"/>
      <c r="C431" s="43"/>
      <c r="D431" s="43"/>
      <c r="E431" s="42"/>
      <c r="F431" s="42"/>
      <c r="G431" s="42"/>
      <c r="H431" s="42"/>
    </row>
    <row r="432" spans="1:8" ht="15" x14ac:dyDescent="0.2">
      <c r="A432" s="43"/>
      <c r="B432" s="43"/>
      <c r="C432" s="43"/>
      <c r="D432" s="43"/>
      <c r="E432" s="42"/>
      <c r="F432" s="42"/>
      <c r="G432" s="42"/>
      <c r="H432" s="42"/>
    </row>
    <row r="433" spans="1:8" ht="15" x14ac:dyDescent="0.2">
      <c r="A433" s="43"/>
      <c r="B433" s="43"/>
      <c r="C433" s="43"/>
      <c r="D433" s="43"/>
      <c r="E433" s="42"/>
      <c r="F433" s="42"/>
      <c r="G433" s="42"/>
      <c r="H433" s="42"/>
    </row>
    <row r="434" spans="1:8" ht="15" x14ac:dyDescent="0.2">
      <c r="A434" s="43"/>
      <c r="B434" s="43"/>
      <c r="C434" s="43"/>
      <c r="D434" s="43"/>
      <c r="E434" s="42"/>
      <c r="F434" s="42"/>
      <c r="G434" s="42"/>
      <c r="H434" s="42"/>
    </row>
    <row r="435" spans="1:8" ht="15" x14ac:dyDescent="0.2">
      <c r="A435" s="43"/>
      <c r="B435" s="43"/>
      <c r="C435" s="43"/>
      <c r="D435" s="43"/>
      <c r="E435" s="42"/>
      <c r="F435" s="42"/>
      <c r="G435" s="42"/>
      <c r="H435" s="42"/>
    </row>
    <row r="436" spans="1:8" ht="15" x14ac:dyDescent="0.2">
      <c r="A436" s="43"/>
      <c r="B436" s="43"/>
      <c r="C436" s="43"/>
      <c r="D436" s="43"/>
      <c r="E436" s="42"/>
      <c r="F436" s="42"/>
      <c r="G436" s="42"/>
      <c r="H436" s="42"/>
    </row>
    <row r="437" spans="1:8" ht="15" x14ac:dyDescent="0.2">
      <c r="A437" s="43"/>
      <c r="B437" s="43"/>
      <c r="C437" s="43"/>
      <c r="D437" s="43"/>
      <c r="E437" s="42"/>
      <c r="F437" s="42"/>
      <c r="G437" s="42"/>
      <c r="H437" s="42"/>
    </row>
    <row r="438" spans="1:8" ht="15" x14ac:dyDescent="0.2">
      <c r="A438" s="43"/>
      <c r="B438" s="43"/>
      <c r="C438" s="43"/>
      <c r="D438" s="43"/>
      <c r="E438" s="42"/>
      <c r="F438" s="42"/>
      <c r="G438" s="42"/>
      <c r="H438" s="42"/>
    </row>
    <row r="439" spans="1:8" ht="15" x14ac:dyDescent="0.2">
      <c r="A439" s="43"/>
      <c r="B439" s="43"/>
      <c r="C439" s="43"/>
      <c r="D439" s="43"/>
      <c r="E439" s="42"/>
      <c r="F439" s="42"/>
      <c r="G439" s="42"/>
      <c r="H439" s="42"/>
    </row>
    <row r="440" spans="1:8" ht="15" x14ac:dyDescent="0.2">
      <c r="A440" s="43"/>
      <c r="B440" s="43"/>
      <c r="C440" s="43"/>
      <c r="D440" s="43"/>
      <c r="E440" s="42"/>
      <c r="F440" s="42"/>
      <c r="G440" s="42"/>
      <c r="H440" s="42"/>
    </row>
    <row r="441" spans="1:8" ht="15" x14ac:dyDescent="0.2">
      <c r="A441" s="43"/>
      <c r="B441" s="43"/>
      <c r="C441" s="43"/>
      <c r="D441" s="43"/>
      <c r="E441" s="42"/>
      <c r="F441" s="42"/>
      <c r="G441" s="42"/>
      <c r="H441" s="42"/>
    </row>
    <row r="442" spans="1:8" ht="15" x14ac:dyDescent="0.2">
      <c r="A442" s="43"/>
      <c r="B442" s="43"/>
      <c r="C442" s="43"/>
      <c r="D442" s="43"/>
      <c r="E442" s="42"/>
      <c r="F442" s="42"/>
      <c r="G442" s="42"/>
      <c r="H442" s="42"/>
    </row>
    <row r="443" spans="1:8" ht="15" x14ac:dyDescent="0.2">
      <c r="A443" s="43"/>
      <c r="B443" s="43"/>
      <c r="C443" s="43"/>
      <c r="D443" s="43"/>
      <c r="E443" s="42"/>
      <c r="F443" s="42"/>
      <c r="G443" s="42"/>
      <c r="H443" s="42"/>
    </row>
    <row r="444" spans="1:8" ht="15" x14ac:dyDescent="0.2">
      <c r="A444" s="43"/>
      <c r="B444" s="43"/>
      <c r="C444" s="43"/>
      <c r="D444" s="43"/>
      <c r="E444" s="42"/>
      <c r="F444" s="42"/>
      <c r="G444" s="42"/>
      <c r="H444" s="42"/>
    </row>
    <row r="445" spans="1:8" ht="15" x14ac:dyDescent="0.2">
      <c r="A445" s="43"/>
      <c r="B445" s="43"/>
      <c r="C445" s="43"/>
      <c r="D445" s="43"/>
      <c r="E445" s="42"/>
      <c r="F445" s="42"/>
      <c r="G445" s="42"/>
      <c r="H445" s="42"/>
    </row>
    <row r="446" spans="1:8" ht="15" x14ac:dyDescent="0.2">
      <c r="A446" s="43"/>
      <c r="B446" s="43"/>
      <c r="C446" s="43"/>
      <c r="D446" s="43"/>
      <c r="E446" s="42"/>
      <c r="F446" s="42"/>
      <c r="G446" s="42"/>
      <c r="H446" s="42"/>
    </row>
    <row r="447" spans="1:8" ht="15" x14ac:dyDescent="0.2">
      <c r="A447" s="43"/>
      <c r="B447" s="43"/>
      <c r="C447" s="43"/>
      <c r="D447" s="43"/>
      <c r="E447" s="42"/>
      <c r="F447" s="42"/>
      <c r="G447" s="42"/>
      <c r="H447" s="42"/>
    </row>
    <row r="448" spans="1:8" ht="15" x14ac:dyDescent="0.2">
      <c r="A448" s="43"/>
      <c r="B448" s="43"/>
      <c r="C448" s="43"/>
      <c r="D448" s="43"/>
      <c r="E448" s="42"/>
      <c r="F448" s="42"/>
      <c r="G448" s="42"/>
      <c r="H448" s="42"/>
    </row>
    <row r="449" spans="1:8" ht="15" x14ac:dyDescent="0.2">
      <c r="A449" s="43"/>
      <c r="B449" s="43"/>
      <c r="C449" s="43"/>
      <c r="D449" s="43"/>
      <c r="E449" s="42"/>
      <c r="F449" s="42"/>
      <c r="G449" s="42"/>
      <c r="H449" s="42"/>
    </row>
    <row r="450" spans="1:8" ht="15" x14ac:dyDescent="0.2">
      <c r="A450" s="43"/>
      <c r="B450" s="43"/>
      <c r="C450" s="43"/>
      <c r="D450" s="43"/>
      <c r="E450" s="42"/>
      <c r="F450" s="42"/>
      <c r="G450" s="42"/>
      <c r="H450" s="42"/>
    </row>
    <row r="451" spans="1:8" ht="15" x14ac:dyDescent="0.2">
      <c r="A451" s="43"/>
      <c r="B451" s="43"/>
      <c r="C451" s="43"/>
      <c r="D451" s="43"/>
      <c r="E451" s="42"/>
      <c r="F451" s="42"/>
      <c r="G451" s="42"/>
      <c r="H451" s="42"/>
    </row>
    <row r="452" spans="1:8" ht="15" x14ac:dyDescent="0.2">
      <c r="A452" s="43"/>
      <c r="B452" s="43"/>
      <c r="C452" s="43"/>
      <c r="D452" s="43"/>
      <c r="E452" s="42"/>
      <c r="F452" s="42"/>
      <c r="G452" s="42"/>
      <c r="H452" s="42"/>
    </row>
    <row r="453" spans="1:8" ht="15" x14ac:dyDescent="0.2">
      <c r="A453" s="43"/>
      <c r="B453" s="43"/>
      <c r="C453" s="43"/>
      <c r="D453" s="43"/>
      <c r="E453" s="42"/>
      <c r="F453" s="42"/>
      <c r="G453" s="42"/>
      <c r="H453" s="42"/>
    </row>
    <row r="454" spans="1:8" ht="15" x14ac:dyDescent="0.2">
      <c r="A454" s="43"/>
      <c r="B454" s="43"/>
      <c r="C454" s="43"/>
      <c r="D454" s="43"/>
      <c r="E454" s="42"/>
      <c r="F454" s="42"/>
      <c r="G454" s="42"/>
      <c r="H454" s="42"/>
    </row>
    <row r="455" spans="1:8" ht="15" x14ac:dyDescent="0.2">
      <c r="A455" s="43"/>
      <c r="B455" s="43"/>
      <c r="C455" s="43"/>
      <c r="D455" s="43"/>
      <c r="E455" s="42"/>
      <c r="F455" s="42"/>
      <c r="G455" s="42"/>
      <c r="H455" s="42"/>
    </row>
    <row r="456" spans="1:8" ht="15" x14ac:dyDescent="0.2">
      <c r="A456" s="43"/>
      <c r="B456" s="43"/>
      <c r="C456" s="43"/>
      <c r="D456" s="43"/>
      <c r="E456" s="42"/>
      <c r="F456" s="42"/>
      <c r="G456" s="42"/>
      <c r="H456" s="42"/>
    </row>
  </sheetData>
  <dataConsolidate/>
  <mergeCells count="2">
    <mergeCell ref="A1:C1"/>
    <mergeCell ref="A3:E3"/>
  </mergeCells>
  <pageMargins left="0.19685039370078741" right="0.19685039370078741" top="0.59055118110236227" bottom="0.59055118110236227" header="3.937007874015748E-2" footer="7.874015748031496E-2"/>
  <pageSetup paperSize="9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306"/>
  <sheetViews>
    <sheetView zoomScale="80" zoomScaleNormal="80" zoomScaleSheetLayoutView="100" workbookViewId="0">
      <selection activeCell="L35" sqref="L35"/>
    </sheetView>
  </sheetViews>
  <sheetFormatPr defaultRowHeight="12.75" x14ac:dyDescent="0.2"/>
  <cols>
    <col min="1" max="1" width="7.7109375" style="192" customWidth="1"/>
    <col min="2" max="2" width="12.7109375" style="192" customWidth="1"/>
    <col min="3" max="3" width="79.7109375" style="192" customWidth="1"/>
    <col min="4" max="4" width="15.7109375" style="192" customWidth="1"/>
    <col min="5" max="6" width="15.85546875" style="192" customWidth="1"/>
    <col min="7" max="7" width="12.140625" style="192" customWidth="1"/>
    <col min="8" max="22" width="18.7109375" style="192" customWidth="1"/>
    <col min="23" max="16384" width="9.140625" style="192"/>
  </cols>
  <sheetData>
    <row r="1" spans="1:7" ht="21" customHeight="1" x14ac:dyDescent="0.25">
      <c r="A1" s="187" t="s">
        <v>199</v>
      </c>
      <c r="B1" s="182"/>
      <c r="C1" s="189"/>
      <c r="D1" s="190"/>
      <c r="E1" s="191"/>
      <c r="F1" s="191"/>
      <c r="G1" s="191"/>
    </row>
    <row r="2" spans="1:7" ht="15.75" customHeight="1" x14ac:dyDescent="0.25">
      <c r="A2" s="187"/>
      <c r="B2" s="182"/>
      <c r="C2" s="193"/>
      <c r="E2" s="194"/>
    </row>
    <row r="3" spans="1:7" s="199" customFormat="1" ht="24" customHeight="1" x14ac:dyDescent="0.3">
      <c r="A3" s="195" t="s">
        <v>332</v>
      </c>
      <c r="B3" s="195"/>
      <c r="C3" s="195"/>
      <c r="D3" s="196"/>
      <c r="E3" s="197"/>
      <c r="F3" s="198"/>
      <c r="G3" s="198"/>
    </row>
    <row r="4" spans="1:7" s="43" customFormat="1" ht="12.75" hidden="1" customHeight="1" x14ac:dyDescent="0.25">
      <c r="A4" s="47"/>
      <c r="B4" s="49"/>
      <c r="C4" s="200"/>
      <c r="D4" s="201"/>
      <c r="E4" s="201"/>
      <c r="F4" s="201"/>
      <c r="G4" s="201"/>
    </row>
    <row r="5" spans="1:7" s="43" customFormat="1" ht="12.75" hidden="1" customHeight="1" x14ac:dyDescent="0.25">
      <c r="A5" s="47"/>
      <c r="B5" s="49"/>
      <c r="C5" s="200"/>
      <c r="D5" s="201"/>
      <c r="E5" s="201"/>
      <c r="F5" s="201"/>
      <c r="G5" s="201"/>
    </row>
    <row r="6" spans="1:7" s="43" customFormat="1" ht="15.75" customHeight="1" thickBot="1" x14ac:dyDescent="0.25">
      <c r="B6" s="202"/>
      <c r="F6" s="202" t="s">
        <v>3</v>
      </c>
    </row>
    <row r="7" spans="1:7" s="43" customFormat="1" ht="15.75" x14ac:dyDescent="0.25">
      <c r="A7" s="203" t="s">
        <v>57</v>
      </c>
      <c r="B7" s="204" t="s">
        <v>56</v>
      </c>
      <c r="C7" s="203" t="s">
        <v>54</v>
      </c>
      <c r="D7" s="203" t="s">
        <v>53</v>
      </c>
      <c r="E7" s="203" t="s">
        <v>53</v>
      </c>
      <c r="F7" s="94" t="s">
        <v>7</v>
      </c>
      <c r="G7" s="203" t="s">
        <v>200</v>
      </c>
    </row>
    <row r="8" spans="1:7" s="43" customFormat="1" ht="15.75" customHeight="1" thickBot="1" x14ac:dyDescent="0.3">
      <c r="A8" s="205"/>
      <c r="B8" s="206"/>
      <c r="C8" s="207"/>
      <c r="D8" s="208" t="s">
        <v>51</v>
      </c>
      <c r="E8" s="208" t="s">
        <v>50</v>
      </c>
      <c r="F8" s="91" t="s">
        <v>333</v>
      </c>
      <c r="G8" s="208" t="s">
        <v>201</v>
      </c>
    </row>
    <row r="9" spans="1:7" s="43" customFormat="1" ht="16.5" customHeight="1" thickTop="1" x14ac:dyDescent="0.25">
      <c r="A9" s="209">
        <v>20</v>
      </c>
      <c r="B9" s="210"/>
      <c r="C9" s="115" t="s">
        <v>202</v>
      </c>
      <c r="D9" s="137"/>
      <c r="E9" s="136"/>
      <c r="F9" s="131"/>
      <c r="G9" s="137"/>
    </row>
    <row r="10" spans="1:7" s="43" customFormat="1" ht="16.5" customHeight="1" x14ac:dyDescent="0.25">
      <c r="A10" s="209"/>
      <c r="B10" s="210"/>
      <c r="C10" s="115"/>
      <c r="D10" s="137"/>
      <c r="E10" s="136"/>
      <c r="F10" s="131"/>
      <c r="G10" s="137"/>
    </row>
    <row r="11" spans="1:7" s="43" customFormat="1" ht="15" customHeight="1" x14ac:dyDescent="0.25">
      <c r="A11" s="146"/>
      <c r="B11" s="211"/>
      <c r="C11" s="115" t="s">
        <v>203</v>
      </c>
      <c r="D11" s="135"/>
      <c r="E11" s="134"/>
      <c r="F11" s="212"/>
      <c r="G11" s="135"/>
    </row>
    <row r="12" spans="1:7" s="43" customFormat="1" ht="15" x14ac:dyDescent="0.2">
      <c r="A12" s="141"/>
      <c r="B12" s="213">
        <v>2143</v>
      </c>
      <c r="C12" s="142" t="s">
        <v>204</v>
      </c>
      <c r="D12" s="124">
        <v>50</v>
      </c>
      <c r="E12" s="69">
        <v>50</v>
      </c>
      <c r="F12" s="68">
        <v>6.9</v>
      </c>
      <c r="G12" s="135">
        <f>(F12/E12)*100</f>
        <v>13.8</v>
      </c>
    </row>
    <row r="13" spans="1:7" s="43" customFormat="1" ht="15" x14ac:dyDescent="0.2">
      <c r="A13" s="141"/>
      <c r="B13" s="213">
        <v>2212</v>
      </c>
      <c r="C13" s="142" t="s">
        <v>205</v>
      </c>
      <c r="D13" s="124">
        <v>34525</v>
      </c>
      <c r="E13" s="69">
        <v>40864.199999999997</v>
      </c>
      <c r="F13" s="68">
        <v>3385</v>
      </c>
      <c r="G13" s="135">
        <f t="shared" ref="G13:G56" si="0">(F13/E13)*100</f>
        <v>8.2835342426867538</v>
      </c>
    </row>
    <row r="14" spans="1:7" s="43" customFormat="1" ht="15" customHeight="1" x14ac:dyDescent="0.2">
      <c r="A14" s="141"/>
      <c r="B14" s="213">
        <v>2219</v>
      </c>
      <c r="C14" s="142" t="s">
        <v>206</v>
      </c>
      <c r="D14" s="124">
        <v>56140</v>
      </c>
      <c r="E14" s="69">
        <v>60835.6</v>
      </c>
      <c r="F14" s="68">
        <v>5853.1</v>
      </c>
      <c r="G14" s="135">
        <f t="shared" si="0"/>
        <v>9.6211757589306259</v>
      </c>
    </row>
    <row r="15" spans="1:7" s="43" customFormat="1" ht="15" x14ac:dyDescent="0.2">
      <c r="A15" s="141"/>
      <c r="B15" s="213">
        <v>2221</v>
      </c>
      <c r="C15" s="142" t="s">
        <v>207</v>
      </c>
      <c r="D15" s="124">
        <v>400</v>
      </c>
      <c r="E15" s="69">
        <v>400</v>
      </c>
      <c r="F15" s="68">
        <v>33.9</v>
      </c>
      <c r="G15" s="135">
        <f t="shared" si="0"/>
        <v>8.4749999999999996</v>
      </c>
    </row>
    <row r="16" spans="1:7" s="43" customFormat="1" ht="15" hidden="1" x14ac:dyDescent="0.2">
      <c r="A16" s="141"/>
      <c r="B16" s="213">
        <v>2229</v>
      </c>
      <c r="C16" s="142" t="s">
        <v>208</v>
      </c>
      <c r="D16" s="124"/>
      <c r="E16" s="69"/>
      <c r="F16" s="68">
        <v>0</v>
      </c>
      <c r="G16" s="135" t="e">
        <f t="shared" si="0"/>
        <v>#DIV/0!</v>
      </c>
    </row>
    <row r="17" spans="1:7" s="43" customFormat="1" ht="15" hidden="1" x14ac:dyDescent="0.2">
      <c r="A17" s="141"/>
      <c r="B17" s="213">
        <v>2241</v>
      </c>
      <c r="C17" s="142" t="s">
        <v>209</v>
      </c>
      <c r="D17" s="124"/>
      <c r="E17" s="69"/>
      <c r="F17" s="68">
        <v>0</v>
      </c>
      <c r="G17" s="135" t="e">
        <f t="shared" si="0"/>
        <v>#DIV/0!</v>
      </c>
    </row>
    <row r="18" spans="1:7" s="45" customFormat="1" ht="15.75" hidden="1" x14ac:dyDescent="0.25">
      <c r="A18" s="141"/>
      <c r="B18" s="213">
        <v>2249</v>
      </c>
      <c r="C18" s="142" t="s">
        <v>210</v>
      </c>
      <c r="D18" s="135"/>
      <c r="E18" s="134"/>
      <c r="F18" s="68">
        <v>0</v>
      </c>
      <c r="G18" s="135" t="e">
        <f t="shared" si="0"/>
        <v>#DIV/0!</v>
      </c>
    </row>
    <row r="19" spans="1:7" s="43" customFormat="1" ht="15" hidden="1" x14ac:dyDescent="0.2">
      <c r="A19" s="141"/>
      <c r="B19" s="213">
        <v>2310</v>
      </c>
      <c r="C19" s="142" t="s">
        <v>211</v>
      </c>
      <c r="D19" s="124"/>
      <c r="E19" s="69"/>
      <c r="F19" s="68">
        <v>0</v>
      </c>
      <c r="G19" s="135" t="e">
        <f t="shared" si="0"/>
        <v>#DIV/0!</v>
      </c>
    </row>
    <row r="20" spans="1:7" s="43" customFormat="1" ht="15" x14ac:dyDescent="0.2">
      <c r="A20" s="141"/>
      <c r="B20" s="213">
        <v>2321</v>
      </c>
      <c r="C20" s="142" t="s">
        <v>420</v>
      </c>
      <c r="D20" s="124">
        <v>2000</v>
      </c>
      <c r="E20" s="69">
        <v>2782.9</v>
      </c>
      <c r="F20" s="68">
        <v>2160.9</v>
      </c>
      <c r="G20" s="135">
        <f t="shared" si="0"/>
        <v>77.64921484782063</v>
      </c>
    </row>
    <row r="21" spans="1:7" s="45" customFormat="1" ht="15.75" hidden="1" x14ac:dyDescent="0.25">
      <c r="A21" s="141"/>
      <c r="B21" s="213">
        <v>2331</v>
      </c>
      <c r="C21" s="142" t="s">
        <v>212</v>
      </c>
      <c r="D21" s="135"/>
      <c r="E21" s="134"/>
      <c r="F21" s="68">
        <v>0</v>
      </c>
      <c r="G21" s="135" t="e">
        <f t="shared" si="0"/>
        <v>#DIV/0!</v>
      </c>
    </row>
    <row r="22" spans="1:7" s="43" customFormat="1" ht="15" x14ac:dyDescent="0.2">
      <c r="A22" s="141"/>
      <c r="B22" s="213">
        <v>3111</v>
      </c>
      <c r="C22" s="214" t="s">
        <v>213</v>
      </c>
      <c r="D22" s="124">
        <v>590</v>
      </c>
      <c r="E22" s="69">
        <v>590</v>
      </c>
      <c r="F22" s="68">
        <v>19.399999999999999</v>
      </c>
      <c r="G22" s="135">
        <f t="shared" si="0"/>
        <v>3.2881355932203387</v>
      </c>
    </row>
    <row r="23" spans="1:7" s="43" customFormat="1" ht="15" x14ac:dyDescent="0.2">
      <c r="A23" s="141"/>
      <c r="B23" s="213">
        <v>3113</v>
      </c>
      <c r="C23" s="214" t="s">
        <v>214</v>
      </c>
      <c r="D23" s="124">
        <v>4350</v>
      </c>
      <c r="E23" s="69">
        <v>6405.5</v>
      </c>
      <c r="F23" s="68">
        <v>1157.5999999999999</v>
      </c>
      <c r="G23" s="135">
        <f t="shared" si="0"/>
        <v>18.07196940129576</v>
      </c>
    </row>
    <row r="24" spans="1:7" s="45" customFormat="1" ht="15.75" x14ac:dyDescent="0.25">
      <c r="A24" s="141"/>
      <c r="B24" s="213">
        <v>3231</v>
      </c>
      <c r="C24" s="142" t="s">
        <v>215</v>
      </c>
      <c r="D24" s="135">
        <v>0</v>
      </c>
      <c r="E24" s="134">
        <v>6.1</v>
      </c>
      <c r="F24" s="68">
        <v>6.1</v>
      </c>
      <c r="G24" s="135">
        <f t="shared" si="0"/>
        <v>100</v>
      </c>
    </row>
    <row r="25" spans="1:7" s="45" customFormat="1" ht="15.75" x14ac:dyDescent="0.25">
      <c r="A25" s="141"/>
      <c r="B25" s="213">
        <v>3313</v>
      </c>
      <c r="C25" s="142" t="s">
        <v>216</v>
      </c>
      <c r="D25" s="135">
        <v>100</v>
      </c>
      <c r="E25" s="134">
        <v>165</v>
      </c>
      <c r="F25" s="68">
        <v>0</v>
      </c>
      <c r="G25" s="135">
        <f t="shared" si="0"/>
        <v>0</v>
      </c>
    </row>
    <row r="26" spans="1:7" s="43" customFormat="1" ht="15" x14ac:dyDescent="0.2">
      <c r="A26" s="179"/>
      <c r="B26" s="213">
        <v>3314</v>
      </c>
      <c r="C26" s="214" t="s">
        <v>217</v>
      </c>
      <c r="D26" s="140">
        <v>300</v>
      </c>
      <c r="E26" s="114">
        <v>234.8</v>
      </c>
      <c r="F26" s="68">
        <v>234.7</v>
      </c>
      <c r="G26" s="135">
        <f t="shared" si="0"/>
        <v>99.95741056218057</v>
      </c>
    </row>
    <row r="27" spans="1:7" s="45" customFormat="1" ht="15.75" hidden="1" x14ac:dyDescent="0.25">
      <c r="A27" s="141"/>
      <c r="B27" s="213">
        <v>3319</v>
      </c>
      <c r="C27" s="214" t="s">
        <v>218</v>
      </c>
      <c r="D27" s="135"/>
      <c r="E27" s="134"/>
      <c r="F27" s="68">
        <v>0</v>
      </c>
      <c r="G27" s="135" t="e">
        <f t="shared" si="0"/>
        <v>#DIV/0!</v>
      </c>
    </row>
    <row r="28" spans="1:7" s="43" customFormat="1" ht="15" x14ac:dyDescent="0.2">
      <c r="A28" s="141"/>
      <c r="B28" s="213">
        <v>3322</v>
      </c>
      <c r="C28" s="214" t="s">
        <v>219</v>
      </c>
      <c r="D28" s="124">
        <v>8250</v>
      </c>
      <c r="E28" s="69">
        <v>8390</v>
      </c>
      <c r="F28" s="68">
        <v>139</v>
      </c>
      <c r="G28" s="135">
        <f t="shared" si="0"/>
        <v>1.6567342073897497</v>
      </c>
    </row>
    <row r="29" spans="1:7" s="43" customFormat="1" ht="15" x14ac:dyDescent="0.2">
      <c r="A29" s="141"/>
      <c r="B29" s="213">
        <v>3326</v>
      </c>
      <c r="C29" s="214" t="s">
        <v>220</v>
      </c>
      <c r="D29" s="124">
        <v>50</v>
      </c>
      <c r="E29" s="69">
        <v>53.5</v>
      </c>
      <c r="F29" s="68">
        <v>38.5</v>
      </c>
      <c r="G29" s="135">
        <f t="shared" si="0"/>
        <v>71.962616822429908</v>
      </c>
    </row>
    <row r="30" spans="1:7" s="45" customFormat="1" ht="15.75" x14ac:dyDescent="0.25">
      <c r="A30" s="141"/>
      <c r="B30" s="213">
        <v>3392</v>
      </c>
      <c r="C30" s="142" t="s">
        <v>421</v>
      </c>
      <c r="D30" s="135">
        <v>2000</v>
      </c>
      <c r="E30" s="134">
        <v>2000</v>
      </c>
      <c r="F30" s="68">
        <v>0</v>
      </c>
      <c r="G30" s="135">
        <f t="shared" si="0"/>
        <v>0</v>
      </c>
    </row>
    <row r="31" spans="1:7" s="43" customFormat="1" ht="15" x14ac:dyDescent="0.2">
      <c r="A31" s="141"/>
      <c r="B31" s="213">
        <v>3412</v>
      </c>
      <c r="C31" s="214" t="s">
        <v>221</v>
      </c>
      <c r="D31" s="124">
        <v>6000</v>
      </c>
      <c r="E31" s="69">
        <v>6027</v>
      </c>
      <c r="F31" s="68">
        <v>629.9</v>
      </c>
      <c r="G31" s="135">
        <f t="shared" si="0"/>
        <v>10.451302472208395</v>
      </c>
    </row>
    <row r="32" spans="1:7" s="43" customFormat="1" ht="15" x14ac:dyDescent="0.2">
      <c r="A32" s="141"/>
      <c r="B32" s="213">
        <v>3421</v>
      </c>
      <c r="C32" s="214" t="s">
        <v>222</v>
      </c>
      <c r="D32" s="124">
        <v>491</v>
      </c>
      <c r="E32" s="69">
        <v>1942.3</v>
      </c>
      <c r="F32" s="68">
        <v>1551.2</v>
      </c>
      <c r="G32" s="135">
        <f t="shared" si="0"/>
        <v>79.864078669618493</v>
      </c>
    </row>
    <row r="33" spans="1:7" s="43" customFormat="1" ht="15" x14ac:dyDescent="0.2">
      <c r="A33" s="141"/>
      <c r="B33" s="213">
        <v>3612</v>
      </c>
      <c r="C33" s="214" t="s">
        <v>223</v>
      </c>
      <c r="D33" s="124">
        <v>150</v>
      </c>
      <c r="E33" s="69">
        <v>250</v>
      </c>
      <c r="F33" s="68">
        <v>0</v>
      </c>
      <c r="G33" s="135">
        <f t="shared" si="0"/>
        <v>0</v>
      </c>
    </row>
    <row r="34" spans="1:7" s="43" customFormat="1" ht="15" x14ac:dyDescent="0.2">
      <c r="A34" s="141"/>
      <c r="B34" s="213">
        <v>3613</v>
      </c>
      <c r="C34" s="214" t="s">
        <v>224</v>
      </c>
      <c r="D34" s="124">
        <v>0</v>
      </c>
      <c r="E34" s="69">
        <v>157.19999999999999</v>
      </c>
      <c r="F34" s="68">
        <v>157.19999999999999</v>
      </c>
      <c r="G34" s="135">
        <f t="shared" si="0"/>
        <v>100</v>
      </c>
    </row>
    <row r="35" spans="1:7" s="43" customFormat="1" ht="15" x14ac:dyDescent="0.2">
      <c r="A35" s="141"/>
      <c r="B35" s="213">
        <v>3631</v>
      </c>
      <c r="C35" s="214" t="s">
        <v>225</v>
      </c>
      <c r="D35" s="124">
        <v>11010</v>
      </c>
      <c r="E35" s="69">
        <v>12581</v>
      </c>
      <c r="F35" s="68">
        <v>2210.4</v>
      </c>
      <c r="G35" s="135">
        <f t="shared" si="0"/>
        <v>17.569350608059771</v>
      </c>
    </row>
    <row r="36" spans="1:7" s="45" customFormat="1" ht="15.75" x14ac:dyDescent="0.25">
      <c r="A36" s="141"/>
      <c r="B36" s="213">
        <v>3632</v>
      </c>
      <c r="C36" s="142" t="s">
        <v>226</v>
      </c>
      <c r="D36" s="135">
        <v>8100</v>
      </c>
      <c r="E36" s="134">
        <v>11069</v>
      </c>
      <c r="F36" s="68">
        <v>310.8</v>
      </c>
      <c r="G36" s="135">
        <f t="shared" si="0"/>
        <v>2.807841720119252</v>
      </c>
    </row>
    <row r="37" spans="1:7" s="43" customFormat="1" ht="15" x14ac:dyDescent="0.2">
      <c r="A37" s="141"/>
      <c r="B37" s="213">
        <v>3635</v>
      </c>
      <c r="C37" s="214" t="s">
        <v>227</v>
      </c>
      <c r="D37" s="124">
        <v>3370</v>
      </c>
      <c r="E37" s="69">
        <v>3370</v>
      </c>
      <c r="F37" s="68">
        <v>33.6</v>
      </c>
      <c r="G37" s="135">
        <f t="shared" si="0"/>
        <v>0.99703264094955502</v>
      </c>
    </row>
    <row r="38" spans="1:7" s="45" customFormat="1" ht="15.75" hidden="1" x14ac:dyDescent="0.25">
      <c r="A38" s="141"/>
      <c r="B38" s="213">
        <v>3639</v>
      </c>
      <c r="C38" s="142" t="s">
        <v>228</v>
      </c>
      <c r="D38" s="135"/>
      <c r="E38" s="134"/>
      <c r="F38" s="68">
        <v>0</v>
      </c>
      <c r="G38" s="135" t="e">
        <f t="shared" si="0"/>
        <v>#DIV/0!</v>
      </c>
    </row>
    <row r="39" spans="1:7" s="43" customFormat="1" ht="15" x14ac:dyDescent="0.2">
      <c r="A39" s="141"/>
      <c r="B39" s="213">
        <v>3699</v>
      </c>
      <c r="C39" s="214" t="s">
        <v>229</v>
      </c>
      <c r="D39" s="140">
        <v>205</v>
      </c>
      <c r="E39" s="114">
        <v>395</v>
      </c>
      <c r="F39" s="68">
        <v>147.4</v>
      </c>
      <c r="G39" s="135">
        <f t="shared" si="0"/>
        <v>37.316455696202532</v>
      </c>
    </row>
    <row r="40" spans="1:7" s="43" customFormat="1" ht="15" x14ac:dyDescent="0.2">
      <c r="A40" s="141"/>
      <c r="B40" s="213">
        <v>3722</v>
      </c>
      <c r="C40" s="214" t="s">
        <v>230</v>
      </c>
      <c r="D40" s="124">
        <v>20470</v>
      </c>
      <c r="E40" s="69">
        <v>20470</v>
      </c>
      <c r="F40" s="68">
        <v>6944.2</v>
      </c>
      <c r="G40" s="135">
        <f t="shared" si="0"/>
        <v>33.923790913531995</v>
      </c>
    </row>
    <row r="41" spans="1:7" s="45" customFormat="1" ht="15.75" x14ac:dyDescent="0.25">
      <c r="A41" s="141"/>
      <c r="B41" s="213">
        <v>3725</v>
      </c>
      <c r="C41" s="142" t="s">
        <v>422</v>
      </c>
      <c r="D41" s="135">
        <v>500</v>
      </c>
      <c r="E41" s="134">
        <v>500</v>
      </c>
      <c r="F41" s="68">
        <v>0</v>
      </c>
      <c r="G41" s="135">
        <f t="shared" si="0"/>
        <v>0</v>
      </c>
    </row>
    <row r="42" spans="1:7" s="45" customFormat="1" ht="15.75" x14ac:dyDescent="0.25">
      <c r="A42" s="141"/>
      <c r="B42" s="213">
        <v>3726</v>
      </c>
      <c r="C42" s="142" t="s">
        <v>231</v>
      </c>
      <c r="D42" s="135">
        <v>230</v>
      </c>
      <c r="E42" s="134">
        <v>230</v>
      </c>
      <c r="F42" s="68">
        <v>0</v>
      </c>
      <c r="G42" s="135">
        <f t="shared" si="0"/>
        <v>0</v>
      </c>
    </row>
    <row r="43" spans="1:7" s="45" customFormat="1" ht="15.75" x14ac:dyDescent="0.25">
      <c r="A43" s="141"/>
      <c r="B43" s="213">
        <v>3733</v>
      </c>
      <c r="C43" s="142" t="s">
        <v>232</v>
      </c>
      <c r="D43" s="135">
        <v>40</v>
      </c>
      <c r="E43" s="134">
        <v>40</v>
      </c>
      <c r="F43" s="68">
        <v>30.8</v>
      </c>
      <c r="G43" s="135">
        <f t="shared" si="0"/>
        <v>77</v>
      </c>
    </row>
    <row r="44" spans="1:7" s="45" customFormat="1" ht="15.75" x14ac:dyDescent="0.25">
      <c r="A44" s="141"/>
      <c r="B44" s="213">
        <v>3744</v>
      </c>
      <c r="C44" s="142" t="s">
        <v>233</v>
      </c>
      <c r="D44" s="135">
        <v>4000</v>
      </c>
      <c r="E44" s="134">
        <v>4000</v>
      </c>
      <c r="F44" s="68">
        <v>105.3</v>
      </c>
      <c r="G44" s="135">
        <f t="shared" si="0"/>
        <v>2.6324999999999998</v>
      </c>
    </row>
    <row r="45" spans="1:7" s="45" customFormat="1" ht="15.75" x14ac:dyDescent="0.25">
      <c r="A45" s="141"/>
      <c r="B45" s="213">
        <v>3745</v>
      </c>
      <c r="C45" s="142" t="s">
        <v>234</v>
      </c>
      <c r="D45" s="215">
        <v>24947</v>
      </c>
      <c r="E45" s="134">
        <v>24992.2</v>
      </c>
      <c r="F45" s="68">
        <v>5450.7</v>
      </c>
      <c r="G45" s="135">
        <f t="shared" si="0"/>
        <v>21.809604596634149</v>
      </c>
    </row>
    <row r="46" spans="1:7" s="45" customFormat="1" ht="15.75" hidden="1" x14ac:dyDescent="0.25">
      <c r="A46" s="141"/>
      <c r="B46" s="213">
        <v>4349</v>
      </c>
      <c r="C46" s="142" t="s">
        <v>235</v>
      </c>
      <c r="D46" s="140"/>
      <c r="E46" s="114"/>
      <c r="F46" s="68">
        <v>0</v>
      </c>
      <c r="G46" s="135" t="e">
        <f t="shared" si="0"/>
        <v>#DIV/0!</v>
      </c>
    </row>
    <row r="47" spans="1:7" s="45" customFormat="1" ht="15.75" x14ac:dyDescent="0.25">
      <c r="A47" s="179"/>
      <c r="B47" s="213">
        <v>4351</v>
      </c>
      <c r="C47" s="214" t="s">
        <v>423</v>
      </c>
      <c r="D47" s="140">
        <v>1000</v>
      </c>
      <c r="E47" s="114">
        <v>1000</v>
      </c>
      <c r="F47" s="68">
        <v>0</v>
      </c>
      <c r="G47" s="135">
        <f t="shared" si="0"/>
        <v>0</v>
      </c>
    </row>
    <row r="48" spans="1:7" s="45" customFormat="1" ht="15.75" x14ac:dyDescent="0.25">
      <c r="A48" s="179"/>
      <c r="B48" s="213">
        <v>4357</v>
      </c>
      <c r="C48" s="214" t="s">
        <v>236</v>
      </c>
      <c r="D48" s="140">
        <v>2950</v>
      </c>
      <c r="E48" s="114">
        <v>3340.7</v>
      </c>
      <c r="F48" s="68">
        <v>650.70000000000005</v>
      </c>
      <c r="G48" s="135">
        <f t="shared" si="0"/>
        <v>19.477953722273778</v>
      </c>
    </row>
    <row r="49" spans="1:7" s="45" customFormat="1" ht="15.75" x14ac:dyDescent="0.25">
      <c r="A49" s="179"/>
      <c r="B49" s="213">
        <v>4359</v>
      </c>
      <c r="C49" s="214" t="s">
        <v>452</v>
      </c>
      <c r="D49" s="140">
        <v>0</v>
      </c>
      <c r="E49" s="114">
        <v>159.9</v>
      </c>
      <c r="F49" s="68">
        <v>0</v>
      </c>
      <c r="G49" s="135">
        <f t="shared" si="0"/>
        <v>0</v>
      </c>
    </row>
    <row r="50" spans="1:7" s="45" customFormat="1" ht="15.75" x14ac:dyDescent="0.25">
      <c r="A50" s="179"/>
      <c r="B50" s="213">
        <v>4374</v>
      </c>
      <c r="C50" s="214" t="s">
        <v>237</v>
      </c>
      <c r="D50" s="140">
        <v>0</v>
      </c>
      <c r="E50" s="114">
        <v>148</v>
      </c>
      <c r="F50" s="68">
        <v>126.9</v>
      </c>
      <c r="G50" s="135">
        <f t="shared" si="0"/>
        <v>85.743243243243256</v>
      </c>
    </row>
    <row r="51" spans="1:7" s="43" customFormat="1" ht="15" x14ac:dyDescent="0.2">
      <c r="A51" s="179"/>
      <c r="B51" s="213">
        <v>5311</v>
      </c>
      <c r="C51" s="214" t="s">
        <v>238</v>
      </c>
      <c r="D51" s="140">
        <v>4500</v>
      </c>
      <c r="E51" s="114">
        <v>4500</v>
      </c>
      <c r="F51" s="68">
        <v>0</v>
      </c>
      <c r="G51" s="135">
        <f t="shared" si="0"/>
        <v>0</v>
      </c>
    </row>
    <row r="52" spans="1:7" s="43" customFormat="1" ht="15" x14ac:dyDescent="0.2">
      <c r="A52" s="179"/>
      <c r="B52" s="213">
        <v>5512</v>
      </c>
      <c r="C52" s="214" t="s">
        <v>425</v>
      </c>
      <c r="D52" s="140">
        <v>500</v>
      </c>
      <c r="E52" s="114">
        <v>587</v>
      </c>
      <c r="F52" s="68">
        <v>0</v>
      </c>
      <c r="G52" s="135">
        <f t="shared" si="0"/>
        <v>0</v>
      </c>
    </row>
    <row r="53" spans="1:7" s="43" customFormat="1" ht="15" x14ac:dyDescent="0.2">
      <c r="A53" s="179"/>
      <c r="B53" s="213">
        <v>6171</v>
      </c>
      <c r="C53" s="214" t="s">
        <v>312</v>
      </c>
      <c r="D53" s="140">
        <v>3500</v>
      </c>
      <c r="E53" s="114">
        <v>3500</v>
      </c>
      <c r="F53" s="68">
        <v>0</v>
      </c>
      <c r="G53" s="135">
        <f t="shared" si="0"/>
        <v>0</v>
      </c>
    </row>
    <row r="54" spans="1:7" s="43" customFormat="1" ht="15" hidden="1" x14ac:dyDescent="0.2">
      <c r="A54" s="179"/>
      <c r="B54" s="213">
        <v>6399</v>
      </c>
      <c r="C54" s="214" t="s">
        <v>239</v>
      </c>
      <c r="D54" s="140"/>
      <c r="E54" s="114"/>
      <c r="F54" s="68">
        <v>0</v>
      </c>
      <c r="G54" s="135" t="e">
        <f t="shared" si="0"/>
        <v>#DIV/0!</v>
      </c>
    </row>
    <row r="55" spans="1:7" s="43" customFormat="1" ht="15" x14ac:dyDescent="0.2">
      <c r="A55" s="179"/>
      <c r="B55" s="213">
        <v>6402</v>
      </c>
      <c r="C55" s="214" t="s">
        <v>424</v>
      </c>
      <c r="D55" s="140">
        <v>3437</v>
      </c>
      <c r="E55" s="114">
        <v>3437</v>
      </c>
      <c r="F55" s="68">
        <v>0</v>
      </c>
      <c r="G55" s="135">
        <f t="shared" si="0"/>
        <v>0</v>
      </c>
    </row>
    <row r="56" spans="1:7" s="43" customFormat="1" ht="15" x14ac:dyDescent="0.2">
      <c r="A56" s="179">
        <v>6409</v>
      </c>
      <c r="B56" s="213">
        <v>6409</v>
      </c>
      <c r="C56" s="214" t="s">
        <v>240</v>
      </c>
      <c r="D56" s="140">
        <v>2400</v>
      </c>
      <c r="E56" s="114">
        <v>327.7</v>
      </c>
      <c r="F56" s="68">
        <v>0</v>
      </c>
      <c r="G56" s="135">
        <f t="shared" si="0"/>
        <v>0</v>
      </c>
    </row>
    <row r="57" spans="1:7" s="45" customFormat="1" ht="16.5" thickBot="1" x14ac:dyDescent="0.3">
      <c r="A57" s="141"/>
      <c r="B57" s="213"/>
      <c r="C57" s="142"/>
      <c r="D57" s="135"/>
      <c r="E57" s="134"/>
      <c r="F57" s="212"/>
      <c r="G57" s="135"/>
    </row>
    <row r="58" spans="1:7" s="193" customFormat="1" ht="16.5" hidden="1" customHeight="1" x14ac:dyDescent="0.25">
      <c r="A58" s="127"/>
      <c r="B58" s="220"/>
      <c r="C58" s="143" t="s">
        <v>241</v>
      </c>
      <c r="D58" s="221" t="e">
        <f>SUM(#REF!+#REF!+#REF!+#REF!)</f>
        <v>#REF!</v>
      </c>
      <c r="E58" s="222" t="e">
        <f>SUM(#REF!+92+#REF!+#REF!)</f>
        <v>#REF!</v>
      </c>
      <c r="F58" s="223" t="e">
        <f>SUM(#REF!+#REF!+#REF!+#REF!)</f>
        <v>#REF!</v>
      </c>
      <c r="G58" s="135" t="e">
        <f>(#REF!/E58)*100</f>
        <v>#REF!</v>
      </c>
    </row>
    <row r="59" spans="1:7" s="45" customFormat="1" ht="15.75" hidden="1" customHeight="1" x14ac:dyDescent="0.25">
      <c r="A59" s="141"/>
      <c r="B59" s="213"/>
      <c r="C59" s="142"/>
      <c r="D59" s="135"/>
      <c r="E59" s="134"/>
      <c r="F59" s="212"/>
      <c r="G59" s="135"/>
    </row>
    <row r="60" spans="1:7" s="45" customFormat="1" ht="12.75" hidden="1" customHeight="1" thickBot="1" x14ac:dyDescent="0.3">
      <c r="A60" s="224"/>
      <c r="B60" s="225"/>
      <c r="C60" s="226"/>
      <c r="D60" s="227"/>
      <c r="E60" s="228"/>
      <c r="F60" s="229"/>
      <c r="G60" s="227"/>
    </row>
    <row r="61" spans="1:7" s="43" customFormat="1" ht="18.75" customHeight="1" thickTop="1" thickBot="1" x14ac:dyDescent="0.3">
      <c r="A61" s="230"/>
      <c r="B61" s="231"/>
      <c r="C61" s="232" t="s">
        <v>242</v>
      </c>
      <c r="D61" s="233">
        <f t="shared" ref="D61:F61" si="1">SUM(D12:D57)</f>
        <v>206555</v>
      </c>
      <c r="E61" s="234">
        <f t="shared" si="1"/>
        <v>225801.60000000003</v>
      </c>
      <c r="F61" s="235">
        <f t="shared" si="1"/>
        <v>31384.200000000004</v>
      </c>
      <c r="G61" s="135">
        <f t="shared" ref="G61" si="2">(F61/E61)*100</f>
        <v>13.899015773138897</v>
      </c>
    </row>
    <row r="62" spans="1:7" s="45" customFormat="1" ht="16.5" customHeight="1" x14ac:dyDescent="0.25">
      <c r="A62" s="200"/>
      <c r="B62" s="236"/>
      <c r="C62" s="200"/>
      <c r="D62" s="201"/>
      <c r="E62" s="237"/>
      <c r="F62" s="191"/>
      <c r="G62" s="191"/>
    </row>
    <row r="63" spans="1:7" s="43" customFormat="1" ht="12.75" hidden="1" customHeight="1" x14ac:dyDescent="0.25">
      <c r="A63" s="47"/>
      <c r="B63" s="49"/>
      <c r="C63" s="200"/>
      <c r="D63" s="201"/>
      <c r="E63" s="201"/>
      <c r="F63" s="201"/>
      <c r="G63" s="201"/>
    </row>
    <row r="64" spans="1:7" s="43" customFormat="1" ht="12.75" hidden="1" customHeight="1" x14ac:dyDescent="0.25">
      <c r="A64" s="47"/>
      <c r="B64" s="49"/>
      <c r="C64" s="200"/>
      <c r="D64" s="201"/>
      <c r="E64" s="201"/>
      <c r="F64" s="201"/>
      <c r="G64" s="201"/>
    </row>
    <row r="65" spans="1:7" s="43" customFormat="1" ht="12.75" hidden="1" customHeight="1" x14ac:dyDescent="0.25">
      <c r="A65" s="47"/>
      <c r="B65" s="49"/>
      <c r="C65" s="200"/>
      <c r="D65" s="201"/>
      <c r="E65" s="201"/>
      <c r="F65" s="201"/>
      <c r="G65" s="201"/>
    </row>
    <row r="66" spans="1:7" s="43" customFormat="1" ht="12.75" hidden="1" customHeight="1" x14ac:dyDescent="0.25">
      <c r="A66" s="47"/>
      <c r="B66" s="49"/>
      <c r="C66" s="200"/>
      <c r="D66" s="201"/>
      <c r="E66" s="201"/>
      <c r="F66" s="201"/>
      <c r="G66" s="201"/>
    </row>
    <row r="67" spans="1:7" s="43" customFormat="1" ht="12.75" hidden="1" customHeight="1" x14ac:dyDescent="0.25">
      <c r="A67" s="47"/>
      <c r="B67" s="49"/>
      <c r="C67" s="200"/>
      <c r="D67" s="201"/>
      <c r="E67" s="201"/>
      <c r="F67" s="201"/>
      <c r="G67" s="201"/>
    </row>
    <row r="68" spans="1:7" s="43" customFormat="1" ht="12.75" hidden="1" customHeight="1" x14ac:dyDescent="0.25">
      <c r="A68" s="47"/>
      <c r="B68" s="49"/>
      <c r="C68" s="200"/>
      <c r="D68" s="201"/>
      <c r="E68" s="201"/>
      <c r="F68" s="201"/>
      <c r="G68" s="201"/>
    </row>
    <row r="69" spans="1:7" s="43" customFormat="1" ht="15.75" customHeight="1" thickBot="1" x14ac:dyDescent="0.3">
      <c r="A69" s="47"/>
      <c r="B69" s="49"/>
      <c r="C69" s="200"/>
      <c r="D69" s="201"/>
      <c r="E69" s="198"/>
      <c r="F69" s="198"/>
      <c r="G69" s="198"/>
    </row>
    <row r="70" spans="1:7" s="43" customFormat="1" ht="15.75" x14ac:dyDescent="0.25">
      <c r="A70" s="203" t="s">
        <v>57</v>
      </c>
      <c r="B70" s="204" t="s">
        <v>56</v>
      </c>
      <c r="C70" s="203" t="s">
        <v>54</v>
      </c>
      <c r="D70" s="203" t="s">
        <v>53</v>
      </c>
      <c r="E70" s="203" t="s">
        <v>53</v>
      </c>
      <c r="F70" s="94" t="s">
        <v>7</v>
      </c>
      <c r="G70" s="203" t="s">
        <v>200</v>
      </c>
    </row>
    <row r="71" spans="1:7" s="43" customFormat="1" ht="15.75" customHeight="1" thickBot="1" x14ac:dyDescent="0.3">
      <c r="A71" s="205"/>
      <c r="B71" s="206"/>
      <c r="C71" s="207"/>
      <c r="D71" s="208" t="s">
        <v>51</v>
      </c>
      <c r="E71" s="208" t="s">
        <v>50</v>
      </c>
      <c r="F71" s="91" t="s">
        <v>333</v>
      </c>
      <c r="G71" s="208" t="s">
        <v>201</v>
      </c>
    </row>
    <row r="72" spans="1:7" s="43" customFormat="1" ht="16.5" customHeight="1" thickTop="1" x14ac:dyDescent="0.25">
      <c r="A72" s="209">
        <v>30</v>
      </c>
      <c r="B72" s="209"/>
      <c r="C72" s="127" t="s">
        <v>170</v>
      </c>
      <c r="D72" s="137"/>
      <c r="E72" s="136"/>
      <c r="F72" s="131"/>
      <c r="G72" s="137"/>
    </row>
    <row r="73" spans="1:7" s="43" customFormat="1" ht="16.5" customHeight="1" x14ac:dyDescent="0.25">
      <c r="A73" s="238">
        <v>31</v>
      </c>
      <c r="B73" s="238"/>
      <c r="C73" s="127"/>
      <c r="D73" s="135"/>
      <c r="E73" s="134"/>
      <c r="F73" s="212"/>
      <c r="G73" s="135"/>
    </row>
    <row r="74" spans="1:7" s="43" customFormat="1" ht="15" x14ac:dyDescent="0.2">
      <c r="A74" s="141"/>
      <c r="B74" s="217">
        <v>3341</v>
      </c>
      <c r="C74" s="47" t="s">
        <v>243</v>
      </c>
      <c r="D74" s="135">
        <v>30</v>
      </c>
      <c r="E74" s="134">
        <v>30</v>
      </c>
      <c r="F74" s="212">
        <v>0</v>
      </c>
      <c r="G74" s="135">
        <f t="shared" ref="G74:G87" si="3">(F74/E74)*100</f>
        <v>0</v>
      </c>
    </row>
    <row r="75" spans="1:7" s="43" customFormat="1" ht="15.75" customHeight="1" x14ac:dyDescent="0.2">
      <c r="A75" s="141"/>
      <c r="B75" s="217">
        <v>3349</v>
      </c>
      <c r="C75" s="142" t="s">
        <v>244</v>
      </c>
      <c r="D75" s="135">
        <v>720</v>
      </c>
      <c r="E75" s="134">
        <v>720</v>
      </c>
      <c r="F75" s="212">
        <v>221.3</v>
      </c>
      <c r="G75" s="135">
        <f t="shared" si="3"/>
        <v>30.736111111111114</v>
      </c>
    </row>
    <row r="76" spans="1:7" s="43" customFormat="1" ht="15.75" customHeight="1" x14ac:dyDescent="0.2">
      <c r="A76" s="141"/>
      <c r="B76" s="217">
        <v>5212</v>
      </c>
      <c r="C76" s="141" t="s">
        <v>245</v>
      </c>
      <c r="D76" s="239">
        <v>20</v>
      </c>
      <c r="E76" s="240">
        <v>20</v>
      </c>
      <c r="F76" s="212">
        <v>0</v>
      </c>
      <c r="G76" s="135">
        <f t="shared" si="3"/>
        <v>0</v>
      </c>
    </row>
    <row r="77" spans="1:7" s="43" customFormat="1" ht="15.75" customHeight="1" x14ac:dyDescent="0.2">
      <c r="A77" s="141"/>
      <c r="B77" s="217">
        <v>5272</v>
      </c>
      <c r="C77" s="141" t="s">
        <v>246</v>
      </c>
      <c r="D77" s="239">
        <v>50</v>
      </c>
      <c r="E77" s="240">
        <v>50</v>
      </c>
      <c r="F77" s="212">
        <v>0</v>
      </c>
      <c r="G77" s="135">
        <f t="shared" si="3"/>
        <v>0</v>
      </c>
    </row>
    <row r="78" spans="1:7" s="43" customFormat="1" ht="15.75" customHeight="1" x14ac:dyDescent="0.2">
      <c r="A78" s="141"/>
      <c r="B78" s="217">
        <v>5279</v>
      </c>
      <c r="C78" s="141" t="s">
        <v>247</v>
      </c>
      <c r="D78" s="239">
        <v>50</v>
      </c>
      <c r="E78" s="240">
        <v>50</v>
      </c>
      <c r="F78" s="212">
        <v>0</v>
      </c>
      <c r="G78" s="135">
        <f t="shared" si="3"/>
        <v>0</v>
      </c>
    </row>
    <row r="79" spans="1:7" s="43" customFormat="1" ht="15" x14ac:dyDescent="0.2">
      <c r="A79" s="141"/>
      <c r="B79" s="217">
        <v>5512</v>
      </c>
      <c r="C79" s="47" t="s">
        <v>248</v>
      </c>
      <c r="D79" s="135">
        <v>1423</v>
      </c>
      <c r="E79" s="134">
        <v>1423</v>
      </c>
      <c r="F79" s="212">
        <v>132.30000000000001</v>
      </c>
      <c r="G79" s="135">
        <f t="shared" si="3"/>
        <v>9.2972593113141251</v>
      </c>
    </row>
    <row r="80" spans="1:7" s="43" customFormat="1" ht="15.75" customHeight="1" x14ac:dyDescent="0.2">
      <c r="A80" s="141"/>
      <c r="B80" s="217">
        <v>6112</v>
      </c>
      <c r="C80" s="142" t="s">
        <v>249</v>
      </c>
      <c r="D80" s="135">
        <v>5535</v>
      </c>
      <c r="E80" s="134">
        <v>5631.8</v>
      </c>
      <c r="F80" s="212">
        <v>1966.9</v>
      </c>
      <c r="G80" s="135">
        <f t="shared" si="3"/>
        <v>34.924890798678931</v>
      </c>
    </row>
    <row r="81" spans="1:7" s="43" customFormat="1" ht="15.75" hidden="1" customHeight="1" x14ac:dyDescent="0.2">
      <c r="A81" s="141"/>
      <c r="B81" s="217">
        <v>6114</v>
      </c>
      <c r="C81" s="142" t="s">
        <v>250</v>
      </c>
      <c r="D81" s="135"/>
      <c r="E81" s="134"/>
      <c r="F81" s="212">
        <v>0</v>
      </c>
      <c r="G81" s="135" t="e">
        <f t="shared" si="3"/>
        <v>#DIV/0!</v>
      </c>
    </row>
    <row r="82" spans="1:7" s="43" customFormat="1" ht="15.75" hidden="1" customHeight="1" x14ac:dyDescent="0.2">
      <c r="A82" s="141"/>
      <c r="B82" s="217">
        <v>6115</v>
      </c>
      <c r="C82" s="142" t="s">
        <v>251</v>
      </c>
      <c r="D82" s="135"/>
      <c r="E82" s="134"/>
      <c r="F82" s="212">
        <v>0</v>
      </c>
      <c r="G82" s="135" t="e">
        <f t="shared" si="3"/>
        <v>#DIV/0!</v>
      </c>
    </row>
    <row r="83" spans="1:7" s="43" customFormat="1" ht="15.75" hidden="1" customHeight="1" x14ac:dyDescent="0.2">
      <c r="A83" s="141"/>
      <c r="B83" s="217">
        <v>6117</v>
      </c>
      <c r="C83" s="142" t="s">
        <v>252</v>
      </c>
      <c r="D83" s="135"/>
      <c r="E83" s="134"/>
      <c r="F83" s="212">
        <v>0</v>
      </c>
      <c r="G83" s="135" t="e">
        <f t="shared" si="3"/>
        <v>#DIV/0!</v>
      </c>
    </row>
    <row r="84" spans="1:7" s="43" customFormat="1" ht="15.75" hidden="1" customHeight="1" x14ac:dyDescent="0.2">
      <c r="A84" s="141"/>
      <c r="B84" s="217">
        <v>6118</v>
      </c>
      <c r="C84" s="142" t="s">
        <v>253</v>
      </c>
      <c r="D84" s="239"/>
      <c r="E84" s="240"/>
      <c r="F84" s="212">
        <v>0</v>
      </c>
      <c r="G84" s="135" t="e">
        <f t="shared" si="3"/>
        <v>#DIV/0!</v>
      </c>
    </row>
    <row r="85" spans="1:7" s="43" customFormat="1" ht="15.75" hidden="1" customHeight="1" x14ac:dyDescent="0.2">
      <c r="A85" s="141"/>
      <c r="B85" s="217">
        <v>6149</v>
      </c>
      <c r="C85" s="142" t="s">
        <v>254</v>
      </c>
      <c r="D85" s="239"/>
      <c r="E85" s="240"/>
      <c r="F85" s="212">
        <v>0</v>
      </c>
      <c r="G85" s="135" t="e">
        <f t="shared" si="3"/>
        <v>#DIV/0!</v>
      </c>
    </row>
    <row r="86" spans="1:7" s="43" customFormat="1" ht="17.25" customHeight="1" x14ac:dyDescent="0.2">
      <c r="A86" s="217" t="s">
        <v>255</v>
      </c>
      <c r="B86" s="217">
        <v>6171</v>
      </c>
      <c r="C86" s="142" t="s">
        <v>256</v>
      </c>
      <c r="D86" s="135">
        <v>110341</v>
      </c>
      <c r="E86" s="134">
        <v>113543.4</v>
      </c>
      <c r="F86" s="212">
        <v>31649.5</v>
      </c>
      <c r="G86" s="135">
        <f t="shared" si="3"/>
        <v>27.874363459258749</v>
      </c>
    </row>
    <row r="87" spans="1:7" s="43" customFormat="1" ht="17.25" customHeight="1" x14ac:dyDescent="0.2">
      <c r="A87" s="217"/>
      <c r="B87" s="217">
        <v>6402</v>
      </c>
      <c r="C87" s="142" t="s">
        <v>257</v>
      </c>
      <c r="D87" s="135">
        <v>0</v>
      </c>
      <c r="E87" s="134">
        <v>216.9</v>
      </c>
      <c r="F87" s="212">
        <v>216.9</v>
      </c>
      <c r="G87" s="135">
        <f t="shared" si="3"/>
        <v>100</v>
      </c>
    </row>
    <row r="88" spans="1:7" s="43" customFormat="1" ht="15.75" customHeight="1" thickBot="1" x14ac:dyDescent="0.3">
      <c r="A88" s="241"/>
      <c r="B88" s="242"/>
      <c r="C88" s="243"/>
      <c r="D88" s="239"/>
      <c r="E88" s="240"/>
      <c r="F88" s="244"/>
      <c r="G88" s="239"/>
    </row>
    <row r="89" spans="1:7" s="43" customFormat="1" ht="18.75" customHeight="1" thickTop="1" thickBot="1" x14ac:dyDescent="0.3">
      <c r="A89" s="230"/>
      <c r="B89" s="245"/>
      <c r="C89" s="246" t="s">
        <v>258</v>
      </c>
      <c r="D89" s="233">
        <f t="shared" ref="D89:F89" si="4">SUM(D74:D88)</f>
        <v>118169</v>
      </c>
      <c r="E89" s="234">
        <f t="shared" si="4"/>
        <v>121685.09999999999</v>
      </c>
      <c r="F89" s="235">
        <f t="shared" si="4"/>
        <v>34186.9</v>
      </c>
      <c r="G89" s="285">
        <f>(F89/E89)*100</f>
        <v>28.094565398721787</v>
      </c>
    </row>
    <row r="90" spans="1:7" s="43" customFormat="1" ht="15.75" customHeight="1" x14ac:dyDescent="0.25">
      <c r="A90" s="47"/>
      <c r="B90" s="49"/>
      <c r="C90" s="200"/>
      <c r="D90" s="201"/>
      <c r="E90" s="247"/>
      <c r="F90" s="201"/>
      <c r="G90" s="201"/>
    </row>
    <row r="91" spans="1:7" s="43" customFormat="1" ht="12.75" hidden="1" customHeight="1" x14ac:dyDescent="0.25">
      <c r="A91" s="47"/>
      <c r="B91" s="49"/>
      <c r="C91" s="200"/>
      <c r="D91" s="201"/>
      <c r="E91" s="201"/>
      <c r="F91" s="201"/>
      <c r="G91" s="201"/>
    </row>
    <row r="92" spans="1:7" s="43" customFormat="1" ht="12.75" hidden="1" customHeight="1" x14ac:dyDescent="0.25">
      <c r="A92" s="47"/>
      <c r="B92" s="49"/>
      <c r="C92" s="200"/>
      <c r="D92" s="201"/>
      <c r="E92" s="201"/>
      <c r="F92" s="201"/>
      <c r="G92" s="201"/>
    </row>
    <row r="93" spans="1:7" s="43" customFormat="1" ht="12.75" hidden="1" customHeight="1" x14ac:dyDescent="0.25">
      <c r="A93" s="47"/>
      <c r="B93" s="49"/>
      <c r="C93" s="200"/>
      <c r="D93" s="201"/>
      <c r="E93" s="201"/>
      <c r="F93" s="201"/>
      <c r="G93" s="201"/>
    </row>
    <row r="94" spans="1:7" s="43" customFormat="1" ht="12.75" hidden="1" customHeight="1" x14ac:dyDescent="0.25">
      <c r="A94" s="47"/>
      <c r="B94" s="49"/>
      <c r="C94" s="200"/>
      <c r="D94" s="201"/>
      <c r="E94" s="201"/>
      <c r="F94" s="201"/>
      <c r="G94" s="201"/>
    </row>
    <row r="95" spans="1:7" s="43" customFormat="1" ht="15.75" customHeight="1" thickBot="1" x14ac:dyDescent="0.3">
      <c r="A95" s="47"/>
      <c r="B95" s="49"/>
      <c r="C95" s="200"/>
      <c r="D95" s="201"/>
      <c r="E95" s="201"/>
      <c r="F95" s="201"/>
      <c r="G95" s="201"/>
    </row>
    <row r="96" spans="1:7" s="43" customFormat="1" ht="15.75" x14ac:dyDescent="0.25">
      <c r="A96" s="203" t="s">
        <v>57</v>
      </c>
      <c r="B96" s="204" t="s">
        <v>56</v>
      </c>
      <c r="C96" s="203" t="s">
        <v>54</v>
      </c>
      <c r="D96" s="203" t="s">
        <v>53</v>
      </c>
      <c r="E96" s="203" t="s">
        <v>53</v>
      </c>
      <c r="F96" s="94" t="s">
        <v>7</v>
      </c>
      <c r="G96" s="203" t="s">
        <v>200</v>
      </c>
    </row>
    <row r="97" spans="1:7" s="43" customFormat="1" ht="15.75" customHeight="1" thickBot="1" x14ac:dyDescent="0.3">
      <c r="A97" s="205"/>
      <c r="B97" s="206"/>
      <c r="C97" s="207"/>
      <c r="D97" s="208" t="s">
        <v>51</v>
      </c>
      <c r="E97" s="208" t="s">
        <v>50</v>
      </c>
      <c r="F97" s="91" t="s">
        <v>333</v>
      </c>
      <c r="G97" s="208" t="s">
        <v>201</v>
      </c>
    </row>
    <row r="98" spans="1:7" s="43" customFormat="1" ht="16.5" thickTop="1" x14ac:dyDescent="0.25">
      <c r="A98" s="209">
        <v>50</v>
      </c>
      <c r="B98" s="210"/>
      <c r="C98" s="216" t="s">
        <v>147</v>
      </c>
      <c r="D98" s="137"/>
      <c r="E98" s="136"/>
      <c r="F98" s="131"/>
      <c r="G98" s="137"/>
    </row>
    <row r="99" spans="1:7" s="43" customFormat="1" ht="14.25" customHeight="1" x14ac:dyDescent="0.25">
      <c r="A99" s="209"/>
      <c r="B99" s="210"/>
      <c r="C99" s="216" t="s">
        <v>447</v>
      </c>
      <c r="D99" s="137"/>
      <c r="E99" s="136"/>
      <c r="F99" s="131"/>
      <c r="G99" s="137"/>
    </row>
    <row r="100" spans="1:7" s="43" customFormat="1" ht="15.75" x14ac:dyDescent="0.25">
      <c r="A100" s="141"/>
      <c r="B100" s="213">
        <v>2143</v>
      </c>
      <c r="C100" s="141" t="s">
        <v>448</v>
      </c>
      <c r="D100" s="124">
        <v>665</v>
      </c>
      <c r="E100" s="69">
        <v>910.5</v>
      </c>
      <c r="F100" s="68">
        <v>498.8</v>
      </c>
      <c r="G100" s="135">
        <f t="shared" ref="G100:G146" si="5">(F100/E100)*100</f>
        <v>54.783086216364637</v>
      </c>
    </row>
    <row r="101" spans="1:7" s="43" customFormat="1" ht="15" x14ac:dyDescent="0.2">
      <c r="A101" s="141"/>
      <c r="B101" s="213">
        <v>3111</v>
      </c>
      <c r="C101" s="141" t="s">
        <v>259</v>
      </c>
      <c r="D101" s="124">
        <v>8150</v>
      </c>
      <c r="E101" s="69">
        <v>9014.5</v>
      </c>
      <c r="F101" s="68">
        <v>3278.9</v>
      </c>
      <c r="G101" s="135">
        <f t="shared" si="5"/>
        <v>36.373620278440292</v>
      </c>
    </row>
    <row r="102" spans="1:7" s="43" customFormat="1" ht="15" x14ac:dyDescent="0.2">
      <c r="A102" s="141"/>
      <c r="B102" s="213">
        <v>3113</v>
      </c>
      <c r="C102" s="141" t="s">
        <v>260</v>
      </c>
      <c r="D102" s="124">
        <v>30850</v>
      </c>
      <c r="E102" s="69">
        <v>33336.199999999997</v>
      </c>
      <c r="F102" s="68">
        <v>12935.6</v>
      </c>
      <c r="G102" s="135">
        <f t="shared" si="5"/>
        <v>38.803462902190418</v>
      </c>
    </row>
    <row r="103" spans="1:7" s="43" customFormat="1" ht="15" hidden="1" x14ac:dyDescent="0.2">
      <c r="A103" s="141"/>
      <c r="B103" s="213">
        <v>3114</v>
      </c>
      <c r="C103" s="141" t="s">
        <v>261</v>
      </c>
      <c r="D103" s="124"/>
      <c r="E103" s="69"/>
      <c r="F103" s="68">
        <v>0</v>
      </c>
      <c r="G103" s="135" t="e">
        <f t="shared" si="5"/>
        <v>#DIV/0!</v>
      </c>
    </row>
    <row r="104" spans="1:7" s="43" customFormat="1" ht="15" hidden="1" x14ac:dyDescent="0.2">
      <c r="A104" s="141"/>
      <c r="B104" s="213">
        <v>3122</v>
      </c>
      <c r="C104" s="141" t="s">
        <v>262</v>
      </c>
      <c r="D104" s="124"/>
      <c r="E104" s="69"/>
      <c r="F104" s="68">
        <v>0</v>
      </c>
      <c r="G104" s="135" t="e">
        <f t="shared" si="5"/>
        <v>#DIV/0!</v>
      </c>
    </row>
    <row r="105" spans="1:7" s="43" customFormat="1" ht="15" x14ac:dyDescent="0.2">
      <c r="A105" s="141"/>
      <c r="B105" s="213">
        <v>3231</v>
      </c>
      <c r="C105" s="141" t="s">
        <v>263</v>
      </c>
      <c r="D105" s="124">
        <v>600</v>
      </c>
      <c r="E105" s="69">
        <v>600</v>
      </c>
      <c r="F105" s="68">
        <v>200</v>
      </c>
      <c r="G105" s="135">
        <f t="shared" si="5"/>
        <v>33.333333333333329</v>
      </c>
    </row>
    <row r="106" spans="1:7" s="43" customFormat="1" ht="15" x14ac:dyDescent="0.2">
      <c r="A106" s="141"/>
      <c r="B106" s="213">
        <v>3313</v>
      </c>
      <c r="C106" s="141" t="s">
        <v>264</v>
      </c>
      <c r="D106" s="124">
        <v>1200</v>
      </c>
      <c r="E106" s="69">
        <v>1200</v>
      </c>
      <c r="F106" s="68">
        <v>600</v>
      </c>
      <c r="G106" s="135">
        <f t="shared" si="5"/>
        <v>50</v>
      </c>
    </row>
    <row r="107" spans="1:7" s="43" customFormat="1" ht="15" x14ac:dyDescent="0.2">
      <c r="A107" s="141"/>
      <c r="B107" s="213">
        <v>3314</v>
      </c>
      <c r="C107" s="141" t="s">
        <v>265</v>
      </c>
      <c r="D107" s="124">
        <v>10259</v>
      </c>
      <c r="E107" s="69">
        <v>10259</v>
      </c>
      <c r="F107" s="68">
        <v>3400</v>
      </c>
      <c r="G107" s="135">
        <f t="shared" si="5"/>
        <v>33.14163173798616</v>
      </c>
    </row>
    <row r="108" spans="1:7" s="43" customFormat="1" ht="15" x14ac:dyDescent="0.2">
      <c r="A108" s="141"/>
      <c r="B108" s="213">
        <v>3315</v>
      </c>
      <c r="C108" s="141" t="s">
        <v>266</v>
      </c>
      <c r="D108" s="124">
        <v>15984</v>
      </c>
      <c r="E108" s="69">
        <v>15984</v>
      </c>
      <c r="F108" s="68">
        <v>5409</v>
      </c>
      <c r="G108" s="135">
        <f t="shared" si="5"/>
        <v>33.840090090090094</v>
      </c>
    </row>
    <row r="109" spans="1:7" s="43" customFormat="1" ht="15" x14ac:dyDescent="0.2">
      <c r="A109" s="141"/>
      <c r="B109" s="213">
        <v>3319</v>
      </c>
      <c r="C109" s="141" t="s">
        <v>267</v>
      </c>
      <c r="D109" s="124">
        <v>260</v>
      </c>
      <c r="E109" s="69">
        <v>548</v>
      </c>
      <c r="F109" s="68">
        <v>163</v>
      </c>
      <c r="G109" s="135">
        <f t="shared" si="5"/>
        <v>29.744525547445257</v>
      </c>
    </row>
    <row r="110" spans="1:7" s="43" customFormat="1" ht="15" x14ac:dyDescent="0.2">
      <c r="A110" s="141"/>
      <c r="B110" s="213">
        <v>3322</v>
      </c>
      <c r="C110" s="141" t="s">
        <v>268</v>
      </c>
      <c r="D110" s="124">
        <v>20</v>
      </c>
      <c r="E110" s="69">
        <v>15</v>
      </c>
      <c r="F110" s="68">
        <v>0</v>
      </c>
      <c r="G110" s="135">
        <f t="shared" si="5"/>
        <v>0</v>
      </c>
    </row>
    <row r="111" spans="1:7" s="43" customFormat="1" ht="15" x14ac:dyDescent="0.2">
      <c r="A111" s="141"/>
      <c r="B111" s="213">
        <v>3326</v>
      </c>
      <c r="C111" s="141" t="s">
        <v>269</v>
      </c>
      <c r="D111" s="124">
        <v>20</v>
      </c>
      <c r="E111" s="69">
        <v>20</v>
      </c>
      <c r="F111" s="68">
        <v>0</v>
      </c>
      <c r="G111" s="135">
        <f t="shared" si="5"/>
        <v>0</v>
      </c>
    </row>
    <row r="112" spans="1:7" s="43" customFormat="1" ht="15" x14ac:dyDescent="0.2">
      <c r="A112" s="141"/>
      <c r="B112" s="213">
        <v>3330</v>
      </c>
      <c r="C112" s="141" t="s">
        <v>270</v>
      </c>
      <c r="D112" s="124">
        <v>140</v>
      </c>
      <c r="E112" s="69">
        <v>140</v>
      </c>
      <c r="F112" s="68">
        <v>0</v>
      </c>
      <c r="G112" s="135">
        <f t="shared" si="5"/>
        <v>0</v>
      </c>
    </row>
    <row r="113" spans="1:7" s="43" customFormat="1" ht="15" x14ac:dyDescent="0.2">
      <c r="A113" s="141"/>
      <c r="B113" s="213">
        <v>3392</v>
      </c>
      <c r="C113" s="141" t="s">
        <v>271</v>
      </c>
      <c r="D113" s="124">
        <v>800</v>
      </c>
      <c r="E113" s="69">
        <v>803.2</v>
      </c>
      <c r="F113" s="68">
        <v>403.2</v>
      </c>
      <c r="G113" s="135">
        <f t="shared" si="5"/>
        <v>50.199203187250994</v>
      </c>
    </row>
    <row r="114" spans="1:7" s="43" customFormat="1" ht="15" x14ac:dyDescent="0.2">
      <c r="A114" s="141"/>
      <c r="B114" s="213">
        <v>3412</v>
      </c>
      <c r="C114" s="141" t="s">
        <v>436</v>
      </c>
      <c r="D114" s="124">
        <v>17853</v>
      </c>
      <c r="E114" s="69">
        <v>17853</v>
      </c>
      <c r="F114" s="68">
        <v>6871</v>
      </c>
      <c r="G114" s="135">
        <f t="shared" si="5"/>
        <v>38.486528874698926</v>
      </c>
    </row>
    <row r="115" spans="1:7" s="43" customFormat="1" ht="15" x14ac:dyDescent="0.2">
      <c r="A115" s="141"/>
      <c r="B115" s="213">
        <v>3412</v>
      </c>
      <c r="C115" s="141" t="s">
        <v>432</v>
      </c>
      <c r="D115" s="124">
        <f>18003-17853</f>
        <v>150</v>
      </c>
      <c r="E115" s="69">
        <f>18003-17853</f>
        <v>150</v>
      </c>
      <c r="F115" s="68">
        <v>22.9</v>
      </c>
      <c r="G115" s="135">
        <f t="shared" si="5"/>
        <v>15.266666666666664</v>
      </c>
    </row>
    <row r="116" spans="1:7" s="43" customFormat="1" ht="15" x14ac:dyDescent="0.2">
      <c r="A116" s="141"/>
      <c r="B116" s="213">
        <v>3419</v>
      </c>
      <c r="C116" s="141" t="s">
        <v>427</v>
      </c>
      <c r="D116" s="124">
        <v>6000</v>
      </c>
      <c r="E116" s="69">
        <v>1345</v>
      </c>
      <c r="F116" s="68">
        <v>394.8</v>
      </c>
      <c r="G116" s="135">
        <f t="shared" si="5"/>
        <v>29.353159851301115</v>
      </c>
    </row>
    <row r="117" spans="1:7" s="43" customFormat="1" ht="15" x14ac:dyDescent="0.2">
      <c r="A117" s="141"/>
      <c r="B117" s="213">
        <v>3421</v>
      </c>
      <c r="C117" s="141" t="s">
        <v>426</v>
      </c>
      <c r="D117" s="124">
        <v>9000</v>
      </c>
      <c r="E117" s="69">
        <v>13603</v>
      </c>
      <c r="F117" s="68">
        <v>10914</v>
      </c>
      <c r="G117" s="135">
        <f t="shared" si="5"/>
        <v>80.232301698154814</v>
      </c>
    </row>
    <row r="118" spans="1:7" s="43" customFormat="1" ht="15" x14ac:dyDescent="0.2">
      <c r="A118" s="141"/>
      <c r="B118" s="213">
        <v>3429</v>
      </c>
      <c r="C118" s="141" t="s">
        <v>272</v>
      </c>
      <c r="D118" s="124">
        <v>2000</v>
      </c>
      <c r="E118" s="69">
        <v>2098.8000000000002</v>
      </c>
      <c r="F118" s="68">
        <v>1783.5</v>
      </c>
      <c r="G118" s="135">
        <f t="shared" si="5"/>
        <v>84.97712978845054</v>
      </c>
    </row>
    <row r="119" spans="1:7" s="43" customFormat="1" ht="15" x14ac:dyDescent="0.2">
      <c r="A119" s="141"/>
      <c r="B119" s="213">
        <v>3541</v>
      </c>
      <c r="C119" s="141" t="s">
        <v>273</v>
      </c>
      <c r="D119" s="124">
        <v>198</v>
      </c>
      <c r="E119" s="69">
        <v>198</v>
      </c>
      <c r="F119" s="68">
        <v>197</v>
      </c>
      <c r="G119" s="135">
        <f t="shared" si="5"/>
        <v>99.494949494949495</v>
      </c>
    </row>
    <row r="120" spans="1:7" s="43" customFormat="1" ht="15" x14ac:dyDescent="0.2">
      <c r="A120" s="141"/>
      <c r="B120" s="213">
        <v>3599</v>
      </c>
      <c r="C120" s="141" t="s">
        <v>274</v>
      </c>
      <c r="D120" s="124">
        <v>5</v>
      </c>
      <c r="E120" s="69">
        <v>5</v>
      </c>
      <c r="F120" s="68">
        <v>0</v>
      </c>
      <c r="G120" s="135">
        <f t="shared" si="5"/>
        <v>0</v>
      </c>
    </row>
    <row r="121" spans="1:7" s="43" customFormat="1" ht="15" x14ac:dyDescent="0.2">
      <c r="A121" s="141"/>
      <c r="B121" s="213">
        <v>3639</v>
      </c>
      <c r="C121" s="141" t="s">
        <v>428</v>
      </c>
      <c r="D121" s="124">
        <v>8047</v>
      </c>
      <c r="E121" s="69">
        <v>8047</v>
      </c>
      <c r="F121" s="68">
        <v>2680</v>
      </c>
      <c r="G121" s="135">
        <f t="shared" si="5"/>
        <v>33.304337020007459</v>
      </c>
    </row>
    <row r="122" spans="1:7" s="43" customFormat="1" ht="15" hidden="1" x14ac:dyDescent="0.2">
      <c r="A122" s="141"/>
      <c r="B122" s="213">
        <v>4193</v>
      </c>
      <c r="C122" s="141" t="s">
        <v>275</v>
      </c>
      <c r="D122" s="124"/>
      <c r="E122" s="69"/>
      <c r="F122" s="68">
        <v>0</v>
      </c>
      <c r="G122" s="135" t="e">
        <f t="shared" si="5"/>
        <v>#DIV/0!</v>
      </c>
    </row>
    <row r="123" spans="1:7" s="43" customFormat="1" ht="15" x14ac:dyDescent="0.2">
      <c r="A123" s="248"/>
      <c r="B123" s="213">
        <v>4312</v>
      </c>
      <c r="C123" s="141" t="s">
        <v>429</v>
      </c>
      <c r="D123" s="124">
        <v>520</v>
      </c>
      <c r="E123" s="69">
        <v>1092.3</v>
      </c>
      <c r="F123" s="68">
        <v>356.7</v>
      </c>
      <c r="G123" s="135">
        <f t="shared" si="5"/>
        <v>32.655863773688552</v>
      </c>
    </row>
    <row r="124" spans="1:7" s="43" customFormat="1" ht="15" x14ac:dyDescent="0.2">
      <c r="A124" s="248"/>
      <c r="B124" s="213">
        <v>4329</v>
      </c>
      <c r="C124" s="141" t="s">
        <v>276</v>
      </c>
      <c r="D124" s="124">
        <v>40</v>
      </c>
      <c r="E124" s="69">
        <v>40</v>
      </c>
      <c r="F124" s="68">
        <v>20</v>
      </c>
      <c r="G124" s="135">
        <f t="shared" si="5"/>
        <v>50</v>
      </c>
    </row>
    <row r="125" spans="1:7" s="43" customFormat="1" ht="15" hidden="1" x14ac:dyDescent="0.2">
      <c r="A125" s="141"/>
      <c r="B125" s="213">
        <v>4333</v>
      </c>
      <c r="C125" s="141" t="s">
        <v>277</v>
      </c>
      <c r="D125" s="124"/>
      <c r="E125" s="69"/>
      <c r="F125" s="68">
        <v>0</v>
      </c>
      <c r="G125" s="135" t="e">
        <f t="shared" si="5"/>
        <v>#DIV/0!</v>
      </c>
    </row>
    <row r="126" spans="1:7" s="43" customFormat="1" ht="15" hidden="1" customHeight="1" x14ac:dyDescent="0.2">
      <c r="A126" s="141"/>
      <c r="B126" s="213">
        <v>4339</v>
      </c>
      <c r="C126" s="141" t="s">
        <v>278</v>
      </c>
      <c r="D126" s="124"/>
      <c r="E126" s="69"/>
      <c r="F126" s="68">
        <v>0</v>
      </c>
      <c r="G126" s="135" t="e">
        <f t="shared" si="5"/>
        <v>#DIV/0!</v>
      </c>
    </row>
    <row r="127" spans="1:7" s="43" customFormat="1" ht="15" x14ac:dyDescent="0.2">
      <c r="A127" s="141"/>
      <c r="B127" s="213">
        <v>4342</v>
      </c>
      <c r="C127" s="141" t="s">
        <v>279</v>
      </c>
      <c r="D127" s="124">
        <v>20</v>
      </c>
      <c r="E127" s="69">
        <v>20</v>
      </c>
      <c r="F127" s="68">
        <v>0</v>
      </c>
      <c r="G127" s="135">
        <f t="shared" si="5"/>
        <v>0</v>
      </c>
    </row>
    <row r="128" spans="1:7" s="43" customFormat="1" ht="15" x14ac:dyDescent="0.2">
      <c r="A128" s="141"/>
      <c r="B128" s="213">
        <v>4343</v>
      </c>
      <c r="C128" s="141" t="s">
        <v>280</v>
      </c>
      <c r="D128" s="124">
        <v>50</v>
      </c>
      <c r="E128" s="69">
        <v>50</v>
      </c>
      <c r="F128" s="68">
        <v>0</v>
      </c>
      <c r="G128" s="135">
        <f t="shared" si="5"/>
        <v>0</v>
      </c>
    </row>
    <row r="129" spans="1:7" s="43" customFormat="1" ht="15" x14ac:dyDescent="0.2">
      <c r="A129" s="141"/>
      <c r="B129" s="213">
        <v>4344</v>
      </c>
      <c r="C129" s="141" t="s">
        <v>453</v>
      </c>
      <c r="D129" s="124">
        <v>0</v>
      </c>
      <c r="E129" s="69">
        <v>11</v>
      </c>
      <c r="F129" s="68">
        <v>11</v>
      </c>
      <c r="G129" s="135">
        <f t="shared" si="5"/>
        <v>100</v>
      </c>
    </row>
    <row r="130" spans="1:7" s="43" customFormat="1" ht="15" x14ac:dyDescent="0.2">
      <c r="A130" s="141"/>
      <c r="B130" s="213">
        <v>4349</v>
      </c>
      <c r="C130" s="141" t="s">
        <v>281</v>
      </c>
      <c r="D130" s="124">
        <v>7500</v>
      </c>
      <c r="E130" s="69">
        <v>7703</v>
      </c>
      <c r="F130" s="68">
        <v>1805.7</v>
      </c>
      <c r="G130" s="135">
        <f t="shared" si="5"/>
        <v>23.441516292353629</v>
      </c>
    </row>
    <row r="131" spans="1:7" s="43" customFormat="1" ht="15" x14ac:dyDescent="0.2">
      <c r="A131" s="248"/>
      <c r="B131" s="249">
        <v>4351</v>
      </c>
      <c r="C131" s="248" t="s">
        <v>282</v>
      </c>
      <c r="D131" s="124">
        <v>2552</v>
      </c>
      <c r="E131" s="69">
        <v>2555</v>
      </c>
      <c r="F131" s="68">
        <v>924.1</v>
      </c>
      <c r="G131" s="135">
        <f t="shared" si="5"/>
        <v>36.168297455968691</v>
      </c>
    </row>
    <row r="132" spans="1:7" s="43" customFormat="1" ht="15" x14ac:dyDescent="0.2">
      <c r="A132" s="248"/>
      <c r="B132" s="249">
        <v>4356</v>
      </c>
      <c r="C132" s="248" t="s">
        <v>430</v>
      </c>
      <c r="D132" s="124">
        <v>1201</v>
      </c>
      <c r="E132" s="69">
        <v>2229</v>
      </c>
      <c r="F132" s="68">
        <v>850.1</v>
      </c>
      <c r="G132" s="135">
        <f t="shared" si="5"/>
        <v>38.138178555406007</v>
      </c>
    </row>
    <row r="133" spans="1:7" s="43" customFormat="1" ht="15" x14ac:dyDescent="0.2">
      <c r="A133" s="248"/>
      <c r="B133" s="249">
        <v>4357</v>
      </c>
      <c r="C133" s="248" t="s">
        <v>431</v>
      </c>
      <c r="D133" s="124">
        <v>16536</v>
      </c>
      <c r="E133" s="69">
        <v>40198.199999999997</v>
      </c>
      <c r="F133" s="68">
        <v>23490.6</v>
      </c>
      <c r="G133" s="135">
        <f t="shared" si="5"/>
        <v>58.436944937833033</v>
      </c>
    </row>
    <row r="134" spans="1:7" s="43" customFormat="1" ht="15" x14ac:dyDescent="0.2">
      <c r="A134" s="248"/>
      <c r="B134" s="249">
        <v>4358</v>
      </c>
      <c r="C134" s="248" t="s">
        <v>434</v>
      </c>
      <c r="D134" s="124">
        <v>298</v>
      </c>
      <c r="E134" s="69">
        <v>298</v>
      </c>
      <c r="F134" s="68">
        <v>297.10000000000002</v>
      </c>
      <c r="G134" s="135">
        <f t="shared" si="5"/>
        <v>99.697986577181226</v>
      </c>
    </row>
    <row r="135" spans="1:7" s="43" customFormat="1" ht="15" x14ac:dyDescent="0.2">
      <c r="A135" s="248"/>
      <c r="B135" s="249">
        <v>4359</v>
      </c>
      <c r="C135" s="250" t="s">
        <v>433</v>
      </c>
      <c r="D135" s="124">
        <v>485</v>
      </c>
      <c r="E135" s="69">
        <v>503.2</v>
      </c>
      <c r="F135" s="68">
        <v>54.6</v>
      </c>
      <c r="G135" s="135">
        <f t="shared" si="5"/>
        <v>10.850556438791733</v>
      </c>
    </row>
    <row r="136" spans="1:7" s="43" customFormat="1" ht="15" hidden="1" x14ac:dyDescent="0.2">
      <c r="A136" s="141"/>
      <c r="B136" s="213">
        <v>4371</v>
      </c>
      <c r="C136" s="252" t="s">
        <v>283</v>
      </c>
      <c r="D136" s="124"/>
      <c r="E136" s="69"/>
      <c r="F136" s="68">
        <v>0</v>
      </c>
      <c r="G136" s="135" t="e">
        <f t="shared" si="5"/>
        <v>#DIV/0!</v>
      </c>
    </row>
    <row r="137" spans="1:7" s="43" customFormat="1" ht="15" hidden="1" x14ac:dyDescent="0.2">
      <c r="A137" s="141"/>
      <c r="B137" s="213">
        <v>4374</v>
      </c>
      <c r="C137" s="141" t="s">
        <v>284</v>
      </c>
      <c r="D137" s="124"/>
      <c r="E137" s="69"/>
      <c r="F137" s="68">
        <v>0</v>
      </c>
      <c r="G137" s="135" t="e">
        <f t="shared" si="5"/>
        <v>#DIV/0!</v>
      </c>
    </row>
    <row r="138" spans="1:7" s="43" customFormat="1" ht="15" x14ac:dyDescent="0.2">
      <c r="A138" s="248"/>
      <c r="B138" s="249">
        <v>4371</v>
      </c>
      <c r="C138" s="248" t="s">
        <v>283</v>
      </c>
      <c r="D138" s="251">
        <v>0</v>
      </c>
      <c r="E138" s="80">
        <v>186</v>
      </c>
      <c r="F138" s="68">
        <v>186</v>
      </c>
      <c r="G138" s="135">
        <f t="shared" si="5"/>
        <v>100</v>
      </c>
    </row>
    <row r="139" spans="1:7" s="43" customFormat="1" ht="15" x14ac:dyDescent="0.2">
      <c r="A139" s="248"/>
      <c r="B139" s="249">
        <v>4372</v>
      </c>
      <c r="C139" s="248" t="s">
        <v>454</v>
      </c>
      <c r="D139" s="251">
        <v>0</v>
      </c>
      <c r="E139" s="80">
        <v>35</v>
      </c>
      <c r="F139" s="68">
        <v>32.6</v>
      </c>
      <c r="G139" s="135">
        <f t="shared" si="5"/>
        <v>93.142857142857153</v>
      </c>
    </row>
    <row r="140" spans="1:7" s="43" customFormat="1" ht="15" x14ac:dyDescent="0.2">
      <c r="A140" s="248"/>
      <c r="B140" s="249">
        <v>4374</v>
      </c>
      <c r="C140" s="248" t="s">
        <v>455</v>
      </c>
      <c r="D140" s="251">
        <v>0</v>
      </c>
      <c r="E140" s="80">
        <v>12</v>
      </c>
      <c r="F140" s="68">
        <v>12</v>
      </c>
      <c r="G140" s="135">
        <f t="shared" si="5"/>
        <v>100</v>
      </c>
    </row>
    <row r="141" spans="1:7" s="43" customFormat="1" ht="15" x14ac:dyDescent="0.2">
      <c r="A141" s="248"/>
      <c r="B141" s="249">
        <v>4378</v>
      </c>
      <c r="C141" s="248" t="s">
        <v>456</v>
      </c>
      <c r="D141" s="251">
        <v>0</v>
      </c>
      <c r="E141" s="80">
        <v>50</v>
      </c>
      <c r="F141" s="68">
        <v>50</v>
      </c>
      <c r="G141" s="135">
        <f t="shared" si="5"/>
        <v>100</v>
      </c>
    </row>
    <row r="142" spans="1:7" s="43" customFormat="1" ht="16.5" customHeight="1" x14ac:dyDescent="0.2">
      <c r="A142" s="248"/>
      <c r="B142" s="249">
        <v>4379</v>
      </c>
      <c r="C142" s="248" t="s">
        <v>435</v>
      </c>
      <c r="D142" s="251">
        <v>248</v>
      </c>
      <c r="E142" s="80">
        <v>248</v>
      </c>
      <c r="F142" s="68">
        <v>161.4</v>
      </c>
      <c r="G142" s="135">
        <f t="shared" si="5"/>
        <v>65.080645161290334</v>
      </c>
    </row>
    <row r="143" spans="1:7" s="43" customFormat="1" ht="15" x14ac:dyDescent="0.2">
      <c r="A143" s="248"/>
      <c r="B143" s="249">
        <v>4399</v>
      </c>
      <c r="C143" s="248" t="s">
        <v>285</v>
      </c>
      <c r="D143" s="251">
        <v>55</v>
      </c>
      <c r="E143" s="80">
        <v>55</v>
      </c>
      <c r="F143" s="68">
        <v>4</v>
      </c>
      <c r="G143" s="135">
        <f t="shared" si="5"/>
        <v>7.2727272727272725</v>
      </c>
    </row>
    <row r="144" spans="1:7" s="43" customFormat="1" ht="15" hidden="1" x14ac:dyDescent="0.2">
      <c r="A144" s="248"/>
      <c r="B144" s="249">
        <v>6402</v>
      </c>
      <c r="C144" s="248" t="s">
        <v>286</v>
      </c>
      <c r="D144" s="239"/>
      <c r="E144" s="240"/>
      <c r="F144" s="68">
        <v>0</v>
      </c>
      <c r="G144" s="135" t="e">
        <f t="shared" si="5"/>
        <v>#DIV/0!</v>
      </c>
    </row>
    <row r="145" spans="1:7" s="43" customFormat="1" ht="15" hidden="1" customHeight="1" x14ac:dyDescent="0.2">
      <c r="A145" s="248"/>
      <c r="B145" s="249">
        <v>6409</v>
      </c>
      <c r="C145" s="248" t="s">
        <v>287</v>
      </c>
      <c r="D145" s="239"/>
      <c r="E145" s="240"/>
      <c r="F145" s="68">
        <v>0</v>
      </c>
      <c r="G145" s="135" t="e">
        <f t="shared" si="5"/>
        <v>#DIV/0!</v>
      </c>
    </row>
    <row r="146" spans="1:7" s="43" customFormat="1" ht="15" x14ac:dyDescent="0.2">
      <c r="A146" s="141"/>
      <c r="B146" s="213">
        <v>6223</v>
      </c>
      <c r="C146" s="141" t="s">
        <v>288</v>
      </c>
      <c r="D146" s="124">
        <v>70</v>
      </c>
      <c r="E146" s="69">
        <v>70</v>
      </c>
      <c r="F146" s="68">
        <v>2</v>
      </c>
      <c r="G146" s="135">
        <f t="shared" si="5"/>
        <v>2.8571428571428572</v>
      </c>
    </row>
    <row r="147" spans="1:7" s="43" customFormat="1" ht="15" hidden="1" x14ac:dyDescent="0.2">
      <c r="A147" s="141"/>
      <c r="B147" s="213">
        <v>6409</v>
      </c>
      <c r="C147" s="141" t="s">
        <v>289</v>
      </c>
      <c r="D147" s="124"/>
      <c r="E147" s="69"/>
      <c r="F147" s="68">
        <v>0</v>
      </c>
      <c r="G147" s="135" t="e">
        <f>(#REF!/E147)*100</f>
        <v>#REF!</v>
      </c>
    </row>
    <row r="148" spans="1:7" s="43" customFormat="1" ht="15" customHeight="1" thickBot="1" x14ac:dyDescent="0.25">
      <c r="A148" s="248"/>
      <c r="B148" s="249"/>
      <c r="C148" s="248"/>
      <c r="D148" s="239"/>
      <c r="E148" s="240"/>
      <c r="F148" s="244"/>
      <c r="G148" s="135"/>
    </row>
    <row r="149" spans="1:7" s="43" customFormat="1" ht="18.75" customHeight="1" thickTop="1" thickBot="1" x14ac:dyDescent="0.3">
      <c r="A149" s="230"/>
      <c r="B149" s="231"/>
      <c r="C149" s="253" t="s">
        <v>290</v>
      </c>
      <c r="D149" s="233">
        <f t="shared" ref="D149:F149" si="6">SUM(D100:D148)</f>
        <v>141776</v>
      </c>
      <c r="E149" s="234">
        <f t="shared" si="6"/>
        <v>171485.90000000002</v>
      </c>
      <c r="F149" s="235">
        <f t="shared" si="6"/>
        <v>78009.600000000006</v>
      </c>
      <c r="G149" s="285">
        <f>(F149/E149)*100</f>
        <v>45.490387256328354</v>
      </c>
    </row>
    <row r="150" spans="1:7" s="43" customFormat="1" ht="15.75" customHeight="1" x14ac:dyDescent="0.25">
      <c r="A150" s="47"/>
      <c r="B150" s="49"/>
      <c r="C150" s="200"/>
      <c r="D150" s="254"/>
      <c r="E150" s="254"/>
      <c r="F150" s="254"/>
      <c r="G150" s="254"/>
    </row>
    <row r="151" spans="1:7" s="43" customFormat="1" ht="15.75" customHeight="1" x14ac:dyDescent="0.25">
      <c r="A151" s="47"/>
      <c r="B151" s="49"/>
      <c r="C151" s="200"/>
      <c r="D151" s="201"/>
      <c r="E151" s="201"/>
      <c r="F151" s="201"/>
      <c r="G151" s="201"/>
    </row>
    <row r="152" spans="1:7" s="43" customFormat="1" ht="12.75" hidden="1" customHeight="1" x14ac:dyDescent="0.25">
      <c r="A152" s="47"/>
      <c r="C152" s="49"/>
      <c r="D152" s="201"/>
      <c r="E152" s="201"/>
      <c r="F152" s="201"/>
      <c r="G152" s="201"/>
    </row>
    <row r="153" spans="1:7" s="43" customFormat="1" ht="12.75" hidden="1" customHeight="1" x14ac:dyDescent="0.25">
      <c r="A153" s="47"/>
      <c r="B153" s="49"/>
      <c r="C153" s="200"/>
      <c r="D153" s="201"/>
      <c r="E153" s="201"/>
      <c r="F153" s="201"/>
      <c r="G153" s="201"/>
    </row>
    <row r="154" spans="1:7" s="43" customFormat="1" ht="12.75" hidden="1" customHeight="1" x14ac:dyDescent="0.25">
      <c r="A154" s="47"/>
      <c r="B154" s="49"/>
      <c r="C154" s="200"/>
      <c r="D154" s="201"/>
      <c r="E154" s="201"/>
      <c r="F154" s="201"/>
      <c r="G154" s="201"/>
    </row>
    <row r="155" spans="1:7" s="43" customFormat="1" ht="12.75" hidden="1" customHeight="1" x14ac:dyDescent="0.25">
      <c r="A155" s="47"/>
      <c r="B155" s="49"/>
      <c r="C155" s="200"/>
      <c r="D155" s="201"/>
      <c r="E155" s="201"/>
      <c r="F155" s="201"/>
      <c r="G155" s="201"/>
    </row>
    <row r="156" spans="1:7" s="43" customFormat="1" ht="12.75" hidden="1" customHeight="1" x14ac:dyDescent="0.25">
      <c r="A156" s="47"/>
      <c r="B156" s="49"/>
      <c r="C156" s="200"/>
      <c r="D156" s="201"/>
      <c r="E156" s="201"/>
      <c r="F156" s="201"/>
      <c r="G156" s="201"/>
    </row>
    <row r="157" spans="1:7" s="43" customFormat="1" ht="12.75" hidden="1" customHeight="1" x14ac:dyDescent="0.25">
      <c r="A157" s="47"/>
      <c r="B157" s="49"/>
      <c r="C157" s="200"/>
      <c r="D157" s="201"/>
      <c r="E157" s="201"/>
      <c r="F157" s="201"/>
      <c r="G157" s="201"/>
    </row>
    <row r="158" spans="1:7" s="43" customFormat="1" ht="12.75" hidden="1" customHeight="1" x14ac:dyDescent="0.25">
      <c r="A158" s="47"/>
      <c r="B158" s="49"/>
      <c r="C158" s="200"/>
      <c r="D158" s="201"/>
      <c r="E158" s="191"/>
      <c r="F158" s="191"/>
      <c r="G158" s="191"/>
    </row>
    <row r="159" spans="1:7" s="43" customFormat="1" ht="12.75" hidden="1" customHeight="1" x14ac:dyDescent="0.25">
      <c r="A159" s="47"/>
      <c r="B159" s="49"/>
      <c r="C159" s="200"/>
      <c r="D159" s="201"/>
      <c r="E159" s="201"/>
      <c r="F159" s="201"/>
      <c r="G159" s="201"/>
    </row>
    <row r="160" spans="1:7" s="43" customFormat="1" ht="12.75" hidden="1" customHeight="1" x14ac:dyDescent="0.25">
      <c r="A160" s="47"/>
      <c r="B160" s="49"/>
      <c r="C160" s="200"/>
      <c r="D160" s="201"/>
      <c r="E160" s="201"/>
      <c r="F160" s="201"/>
      <c r="G160" s="201"/>
    </row>
    <row r="161" spans="1:7" s="43" customFormat="1" ht="18" hidden="1" customHeight="1" x14ac:dyDescent="0.25">
      <c r="A161" s="47"/>
      <c r="B161" s="49"/>
      <c r="C161" s="200"/>
      <c r="D161" s="201"/>
      <c r="E161" s="191"/>
      <c r="F161" s="191"/>
      <c r="G161" s="191"/>
    </row>
    <row r="162" spans="1:7" s="43" customFormat="1" ht="15.75" customHeight="1" thickBot="1" x14ac:dyDescent="0.3">
      <c r="A162" s="47"/>
      <c r="B162" s="49"/>
      <c r="C162" s="200"/>
      <c r="D162" s="201"/>
      <c r="E162" s="198"/>
      <c r="F162" s="198"/>
      <c r="G162" s="198"/>
    </row>
    <row r="163" spans="1:7" s="43" customFormat="1" ht="15.75" x14ac:dyDescent="0.25">
      <c r="A163" s="203" t="s">
        <v>57</v>
      </c>
      <c r="B163" s="204" t="s">
        <v>56</v>
      </c>
      <c r="C163" s="203" t="s">
        <v>54</v>
      </c>
      <c r="D163" s="203" t="s">
        <v>53</v>
      </c>
      <c r="E163" s="203" t="s">
        <v>53</v>
      </c>
      <c r="F163" s="94" t="s">
        <v>7</v>
      </c>
      <c r="G163" s="203" t="s">
        <v>200</v>
      </c>
    </row>
    <row r="164" spans="1:7" s="43" customFormat="1" ht="15.75" customHeight="1" thickBot="1" x14ac:dyDescent="0.3">
      <c r="A164" s="205"/>
      <c r="B164" s="206"/>
      <c r="C164" s="207"/>
      <c r="D164" s="208" t="s">
        <v>51</v>
      </c>
      <c r="E164" s="208" t="s">
        <v>50</v>
      </c>
      <c r="F164" s="91" t="s">
        <v>333</v>
      </c>
      <c r="G164" s="208" t="s">
        <v>201</v>
      </c>
    </row>
    <row r="165" spans="1:7" s="43" customFormat="1" ht="16.5" thickTop="1" x14ac:dyDescent="0.25">
      <c r="A165" s="209">
        <v>60</v>
      </c>
      <c r="B165" s="210"/>
      <c r="C165" s="216" t="s">
        <v>123</v>
      </c>
      <c r="D165" s="137"/>
      <c r="E165" s="136"/>
      <c r="F165" s="131"/>
      <c r="G165" s="137"/>
    </row>
    <row r="166" spans="1:7" s="43" customFormat="1" ht="15.75" x14ac:dyDescent="0.25">
      <c r="A166" s="146"/>
      <c r="B166" s="211"/>
      <c r="C166" s="146"/>
      <c r="D166" s="135"/>
      <c r="E166" s="134"/>
      <c r="F166" s="212"/>
      <c r="G166" s="135"/>
    </row>
    <row r="167" spans="1:7" s="43" customFormat="1" ht="15" x14ac:dyDescent="0.2">
      <c r="A167" s="141"/>
      <c r="B167" s="213">
        <v>1014</v>
      </c>
      <c r="C167" s="141" t="s">
        <v>291</v>
      </c>
      <c r="D167" s="50">
        <v>625</v>
      </c>
      <c r="E167" s="69">
        <v>625</v>
      </c>
      <c r="F167" s="68">
        <v>138.9</v>
      </c>
      <c r="G167" s="135">
        <f t="shared" ref="G167:G179" si="7">(F167/E167)*100</f>
        <v>22.224000000000004</v>
      </c>
    </row>
    <row r="168" spans="1:7" s="43" customFormat="1" ht="15" hidden="1" customHeight="1" x14ac:dyDescent="0.2">
      <c r="A168" s="248"/>
      <c r="B168" s="249">
        <v>1031</v>
      </c>
      <c r="C168" s="248" t="s">
        <v>292</v>
      </c>
      <c r="D168" s="72"/>
      <c r="E168" s="80"/>
      <c r="F168" s="79"/>
      <c r="G168" s="135" t="e">
        <f t="shared" si="7"/>
        <v>#DIV/0!</v>
      </c>
    </row>
    <row r="169" spans="1:7" s="43" customFormat="1" ht="15" hidden="1" x14ac:dyDescent="0.2">
      <c r="A169" s="141"/>
      <c r="B169" s="213">
        <v>1036</v>
      </c>
      <c r="C169" s="141" t="s">
        <v>293</v>
      </c>
      <c r="D169" s="50"/>
      <c r="E169" s="69"/>
      <c r="F169" s="68">
        <v>0</v>
      </c>
      <c r="G169" s="135" t="e">
        <f t="shared" si="7"/>
        <v>#DIV/0!</v>
      </c>
    </row>
    <row r="170" spans="1:7" s="43" customFormat="1" ht="15" hidden="1" customHeight="1" x14ac:dyDescent="0.2">
      <c r="A170" s="248"/>
      <c r="B170" s="249">
        <v>1037</v>
      </c>
      <c r="C170" s="248" t="s">
        <v>294</v>
      </c>
      <c r="D170" s="72"/>
      <c r="E170" s="80"/>
      <c r="F170" s="68">
        <v>0</v>
      </c>
      <c r="G170" s="135" t="e">
        <f t="shared" si="7"/>
        <v>#DIV/0!</v>
      </c>
    </row>
    <row r="171" spans="1:7" s="43" customFormat="1" ht="15" hidden="1" x14ac:dyDescent="0.2">
      <c r="A171" s="248"/>
      <c r="B171" s="249">
        <v>1039</v>
      </c>
      <c r="C171" s="248" t="s">
        <v>295</v>
      </c>
      <c r="D171" s="72"/>
      <c r="E171" s="80"/>
      <c r="F171" s="68">
        <v>0</v>
      </c>
      <c r="G171" s="135" t="e">
        <f t="shared" si="7"/>
        <v>#DIV/0!</v>
      </c>
    </row>
    <row r="172" spans="1:7" s="43" customFormat="1" ht="15" x14ac:dyDescent="0.2">
      <c r="A172" s="248"/>
      <c r="B172" s="249">
        <v>1036</v>
      </c>
      <c r="C172" s="248" t="s">
        <v>293</v>
      </c>
      <c r="D172" s="72">
        <v>0</v>
      </c>
      <c r="E172" s="80">
        <v>25.4</v>
      </c>
      <c r="F172" s="68">
        <v>0</v>
      </c>
      <c r="G172" s="135">
        <f t="shared" si="7"/>
        <v>0</v>
      </c>
    </row>
    <row r="173" spans="1:7" s="43" customFormat="1" ht="15" x14ac:dyDescent="0.2">
      <c r="A173" s="248"/>
      <c r="B173" s="249">
        <v>1070</v>
      </c>
      <c r="C173" s="248" t="s">
        <v>296</v>
      </c>
      <c r="D173" s="72">
        <v>7</v>
      </c>
      <c r="E173" s="80">
        <v>7</v>
      </c>
      <c r="F173" s="68">
        <v>0</v>
      </c>
      <c r="G173" s="135">
        <f t="shared" si="7"/>
        <v>0</v>
      </c>
    </row>
    <row r="174" spans="1:7" s="43" customFormat="1" ht="15" hidden="1" x14ac:dyDescent="0.2">
      <c r="A174" s="248"/>
      <c r="B174" s="249">
        <v>2331</v>
      </c>
      <c r="C174" s="248" t="s">
        <v>297</v>
      </c>
      <c r="D174" s="72"/>
      <c r="E174" s="80"/>
      <c r="F174" s="68">
        <v>0</v>
      </c>
      <c r="G174" s="135" t="e">
        <f t="shared" si="7"/>
        <v>#DIV/0!</v>
      </c>
    </row>
    <row r="175" spans="1:7" s="43" customFormat="1" ht="15" x14ac:dyDescent="0.2">
      <c r="A175" s="141"/>
      <c r="B175" s="217">
        <v>3322</v>
      </c>
      <c r="C175" s="141" t="s">
        <v>437</v>
      </c>
      <c r="D175" s="133">
        <v>30</v>
      </c>
      <c r="E175" s="69">
        <v>30</v>
      </c>
      <c r="F175" s="68">
        <v>0</v>
      </c>
      <c r="G175" s="135">
        <f t="shared" si="7"/>
        <v>0</v>
      </c>
    </row>
    <row r="176" spans="1:7" s="43" customFormat="1" ht="15" x14ac:dyDescent="0.2">
      <c r="A176" s="248"/>
      <c r="B176" s="249">
        <v>3739</v>
      </c>
      <c r="C176" s="248" t="s">
        <v>298</v>
      </c>
      <c r="D176" s="50">
        <v>50</v>
      </c>
      <c r="E176" s="69">
        <v>50</v>
      </c>
      <c r="F176" s="68">
        <v>0</v>
      </c>
      <c r="G176" s="135">
        <f t="shared" si="7"/>
        <v>0</v>
      </c>
    </row>
    <row r="177" spans="1:7" s="43" customFormat="1" ht="15" x14ac:dyDescent="0.2">
      <c r="A177" s="141"/>
      <c r="B177" s="213">
        <v>3749</v>
      </c>
      <c r="C177" s="141" t="s">
        <v>299</v>
      </c>
      <c r="D177" s="50">
        <v>70</v>
      </c>
      <c r="E177" s="69">
        <v>70</v>
      </c>
      <c r="F177" s="68">
        <v>0</v>
      </c>
      <c r="G177" s="135">
        <f t="shared" si="7"/>
        <v>0</v>
      </c>
    </row>
    <row r="178" spans="1:7" s="43" customFormat="1" ht="15" hidden="1" x14ac:dyDescent="0.2">
      <c r="A178" s="141"/>
      <c r="B178" s="213">
        <v>5272</v>
      </c>
      <c r="C178" s="141" t="s">
        <v>300</v>
      </c>
      <c r="D178" s="50"/>
      <c r="E178" s="69"/>
      <c r="F178" s="68">
        <v>0</v>
      </c>
      <c r="G178" s="135" t="e">
        <f t="shared" si="7"/>
        <v>#DIV/0!</v>
      </c>
    </row>
    <row r="179" spans="1:7" s="43" customFormat="1" ht="15" x14ac:dyDescent="0.2">
      <c r="A179" s="141"/>
      <c r="B179" s="213">
        <v>6171</v>
      </c>
      <c r="C179" s="141" t="s">
        <v>301</v>
      </c>
      <c r="D179" s="50">
        <v>10</v>
      </c>
      <c r="E179" s="69">
        <v>10</v>
      </c>
      <c r="F179" s="68">
        <v>1.3</v>
      </c>
      <c r="G179" s="135">
        <f t="shared" si="7"/>
        <v>13</v>
      </c>
    </row>
    <row r="180" spans="1:7" s="43" customFormat="1" ht="15.75" thickBot="1" x14ac:dyDescent="0.25">
      <c r="A180" s="255"/>
      <c r="B180" s="256"/>
      <c r="C180" s="255"/>
      <c r="D180" s="239"/>
      <c r="E180" s="240"/>
      <c r="F180" s="244"/>
      <c r="G180" s="239"/>
    </row>
    <row r="181" spans="1:7" s="43" customFormat="1" ht="18.75" customHeight="1" thickTop="1" thickBot="1" x14ac:dyDescent="0.3">
      <c r="A181" s="257"/>
      <c r="B181" s="258"/>
      <c r="C181" s="259" t="s">
        <v>302</v>
      </c>
      <c r="D181" s="233">
        <f>SUM(D165:D180)</f>
        <v>792</v>
      </c>
      <c r="E181" s="234">
        <f>SUM(E166:E180)</f>
        <v>817.4</v>
      </c>
      <c r="F181" s="235">
        <f t="shared" ref="F181" si="8">SUM(F165:F180)</f>
        <v>140.20000000000002</v>
      </c>
      <c r="G181" s="285">
        <f>(F181/E181)*100</f>
        <v>17.151945192072425</v>
      </c>
    </row>
    <row r="182" spans="1:7" s="43" customFormat="1" ht="12.75" customHeight="1" x14ac:dyDescent="0.25">
      <c r="A182" s="47"/>
      <c r="B182" s="49"/>
      <c r="C182" s="200"/>
      <c r="D182" s="201"/>
      <c r="E182" s="201"/>
      <c r="F182" s="201"/>
      <c r="G182" s="201"/>
    </row>
    <row r="183" spans="1:7" s="43" customFormat="1" ht="12.75" hidden="1" customHeight="1" x14ac:dyDescent="0.25">
      <c r="A183" s="47"/>
      <c r="B183" s="49"/>
      <c r="C183" s="200"/>
      <c r="D183" s="201"/>
      <c r="E183" s="201"/>
      <c r="F183" s="201"/>
      <c r="G183" s="201"/>
    </row>
    <row r="184" spans="1:7" s="43" customFormat="1" ht="12.75" hidden="1" customHeight="1" x14ac:dyDescent="0.25">
      <c r="A184" s="47"/>
      <c r="B184" s="49"/>
      <c r="C184" s="200"/>
      <c r="D184" s="201"/>
      <c r="E184" s="201"/>
      <c r="F184" s="201"/>
      <c r="G184" s="201"/>
    </row>
    <row r="185" spans="1:7" s="43" customFormat="1" ht="12.75" hidden="1" customHeight="1" x14ac:dyDescent="0.25">
      <c r="A185" s="47"/>
      <c r="B185" s="49"/>
      <c r="C185" s="200"/>
      <c r="D185" s="201"/>
      <c r="E185" s="201"/>
      <c r="F185" s="201"/>
      <c r="G185" s="201"/>
    </row>
    <row r="186" spans="1:7" s="43" customFormat="1" ht="12.75" hidden="1" customHeight="1" x14ac:dyDescent="0.2">
      <c r="B186" s="202"/>
    </row>
    <row r="187" spans="1:7" s="43" customFormat="1" ht="12.75" customHeight="1" x14ac:dyDescent="0.2">
      <c r="B187" s="202"/>
    </row>
    <row r="188" spans="1:7" s="43" customFormat="1" ht="12.75" customHeight="1" thickBot="1" x14ac:dyDescent="0.25">
      <c r="B188" s="202"/>
    </row>
    <row r="189" spans="1:7" s="43" customFormat="1" ht="15.75" x14ac:dyDescent="0.25">
      <c r="A189" s="203" t="s">
        <v>57</v>
      </c>
      <c r="B189" s="204" t="s">
        <v>56</v>
      </c>
      <c r="C189" s="203" t="s">
        <v>54</v>
      </c>
      <c r="D189" s="203" t="s">
        <v>53</v>
      </c>
      <c r="E189" s="203" t="s">
        <v>53</v>
      </c>
      <c r="F189" s="94" t="s">
        <v>7</v>
      </c>
      <c r="G189" s="203" t="s">
        <v>200</v>
      </c>
    </row>
    <row r="190" spans="1:7" s="43" customFormat="1" ht="15.75" customHeight="1" thickBot="1" x14ac:dyDescent="0.3">
      <c r="A190" s="205"/>
      <c r="B190" s="206"/>
      <c r="C190" s="207"/>
      <c r="D190" s="208" t="s">
        <v>51</v>
      </c>
      <c r="E190" s="208" t="s">
        <v>50</v>
      </c>
      <c r="F190" s="91" t="s">
        <v>333</v>
      </c>
      <c r="G190" s="208" t="s">
        <v>201</v>
      </c>
    </row>
    <row r="191" spans="1:7" s="43" customFormat="1" ht="16.5" thickTop="1" x14ac:dyDescent="0.25">
      <c r="A191" s="209">
        <v>80</v>
      </c>
      <c r="B191" s="209"/>
      <c r="C191" s="216" t="s">
        <v>116</v>
      </c>
      <c r="D191" s="137"/>
      <c r="E191" s="136"/>
      <c r="F191" s="131"/>
      <c r="G191" s="137"/>
    </row>
    <row r="192" spans="1:7" s="43" customFormat="1" ht="15.75" x14ac:dyDescent="0.25">
      <c r="A192" s="146"/>
      <c r="B192" s="238"/>
      <c r="C192" s="146"/>
      <c r="D192" s="135"/>
      <c r="E192" s="134"/>
      <c r="F192" s="212"/>
      <c r="G192" s="135"/>
    </row>
    <row r="193" spans="1:82" s="43" customFormat="1" ht="15" x14ac:dyDescent="0.2">
      <c r="A193" s="141"/>
      <c r="B193" s="217">
        <v>2219</v>
      </c>
      <c r="C193" s="141" t="s">
        <v>303</v>
      </c>
      <c r="D193" s="133">
        <v>400</v>
      </c>
      <c r="E193" s="69">
        <v>400</v>
      </c>
      <c r="F193" s="68">
        <v>42.4</v>
      </c>
      <c r="G193" s="135">
        <f t="shared" ref="G193:G198" si="9">(F193/E193)*100</f>
        <v>10.6</v>
      </c>
    </row>
    <row r="194" spans="1:82" s="47" customFormat="1" ht="15" x14ac:dyDescent="0.2">
      <c r="A194" s="141"/>
      <c r="B194" s="217">
        <v>2229</v>
      </c>
      <c r="C194" s="141" t="s">
        <v>304</v>
      </c>
      <c r="D194" s="133">
        <v>0</v>
      </c>
      <c r="E194" s="69">
        <v>146</v>
      </c>
      <c r="F194" s="68">
        <v>145</v>
      </c>
      <c r="G194" s="135">
        <f t="shared" si="9"/>
        <v>99.315068493150676</v>
      </c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  <c r="AS194" s="43"/>
      <c r="AT194" s="43"/>
      <c r="AU194" s="43"/>
      <c r="AV194" s="43"/>
      <c r="AW194" s="43"/>
      <c r="AX194" s="43"/>
      <c r="AY194" s="43"/>
      <c r="AZ194" s="43"/>
      <c r="BA194" s="43"/>
      <c r="BB194" s="43"/>
      <c r="BC194" s="43"/>
      <c r="BD194" s="43"/>
      <c r="BE194" s="43"/>
      <c r="BF194" s="43"/>
      <c r="BG194" s="43"/>
      <c r="BH194" s="43"/>
      <c r="BI194" s="43"/>
      <c r="BJ194" s="43"/>
      <c r="BK194" s="43"/>
      <c r="BL194" s="43"/>
      <c r="BM194" s="43"/>
      <c r="BN194" s="43"/>
      <c r="BO194" s="43"/>
      <c r="BP194" s="43"/>
      <c r="BQ194" s="43"/>
      <c r="BR194" s="43"/>
      <c r="BS194" s="43"/>
      <c r="BT194" s="43"/>
      <c r="BU194" s="43"/>
      <c r="BV194" s="43"/>
      <c r="BW194" s="43"/>
      <c r="BX194" s="43"/>
      <c r="BY194" s="43"/>
      <c r="BZ194" s="43"/>
      <c r="CA194" s="43"/>
      <c r="CB194" s="43"/>
      <c r="CC194" s="43"/>
      <c r="CD194" s="43"/>
    </row>
    <row r="195" spans="1:82" s="47" customFormat="1" ht="15" x14ac:dyDescent="0.2">
      <c r="A195" s="141"/>
      <c r="B195" s="217">
        <v>2292</v>
      </c>
      <c r="C195" s="141" t="s">
        <v>438</v>
      </c>
      <c r="D195" s="50">
        <v>23873</v>
      </c>
      <c r="E195" s="69">
        <v>23873</v>
      </c>
      <c r="F195" s="68">
        <v>8221.5</v>
      </c>
      <c r="G195" s="135">
        <f t="shared" si="9"/>
        <v>34.438486993674857</v>
      </c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  <c r="AS195" s="43"/>
      <c r="AT195" s="43"/>
      <c r="AU195" s="43"/>
      <c r="AV195" s="43"/>
      <c r="AW195" s="43"/>
      <c r="AX195" s="43"/>
      <c r="AY195" s="43"/>
      <c r="AZ195" s="43"/>
      <c r="BA195" s="43"/>
      <c r="BB195" s="43"/>
      <c r="BC195" s="43"/>
      <c r="BD195" s="43"/>
      <c r="BE195" s="43"/>
      <c r="BF195" s="43"/>
      <c r="BG195" s="43"/>
      <c r="BH195" s="43"/>
      <c r="BI195" s="43"/>
      <c r="BJ195" s="43"/>
      <c r="BK195" s="43"/>
      <c r="BL195" s="43"/>
      <c r="BM195" s="43"/>
      <c r="BN195" s="43"/>
      <c r="BO195" s="43"/>
      <c r="BP195" s="43"/>
      <c r="BQ195" s="43"/>
      <c r="BR195" s="43"/>
      <c r="BS195" s="43"/>
      <c r="BT195" s="43"/>
      <c r="BU195" s="43"/>
      <c r="BV195" s="43"/>
      <c r="BW195" s="43"/>
      <c r="BX195" s="43"/>
      <c r="BY195" s="43"/>
      <c r="BZ195" s="43"/>
      <c r="CA195" s="43"/>
      <c r="CB195" s="43"/>
      <c r="CC195" s="43"/>
      <c r="CD195" s="43"/>
    </row>
    <row r="196" spans="1:82" s="47" customFormat="1" ht="15" hidden="1" x14ac:dyDescent="0.2">
      <c r="A196" s="141"/>
      <c r="B196" s="217">
        <v>2299</v>
      </c>
      <c r="C196" s="141" t="s">
        <v>304</v>
      </c>
      <c r="D196" s="50"/>
      <c r="E196" s="69"/>
      <c r="F196" s="68">
        <v>0</v>
      </c>
      <c r="G196" s="135" t="e">
        <f t="shared" si="9"/>
        <v>#DIV/0!</v>
      </c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  <c r="AR196" s="43"/>
      <c r="AS196" s="43"/>
      <c r="AT196" s="43"/>
      <c r="AU196" s="43"/>
      <c r="AV196" s="43"/>
      <c r="AW196" s="43"/>
      <c r="AX196" s="43"/>
      <c r="AY196" s="43"/>
      <c r="AZ196" s="43"/>
      <c r="BA196" s="43"/>
      <c r="BB196" s="43"/>
      <c r="BC196" s="43"/>
      <c r="BD196" s="43"/>
      <c r="BE196" s="43"/>
      <c r="BF196" s="43"/>
      <c r="BG196" s="43"/>
      <c r="BH196" s="43"/>
      <c r="BI196" s="43"/>
      <c r="BJ196" s="43"/>
      <c r="BK196" s="43"/>
      <c r="BL196" s="43"/>
      <c r="BM196" s="43"/>
      <c r="BN196" s="43"/>
      <c r="BO196" s="43"/>
      <c r="BP196" s="43"/>
      <c r="BQ196" s="43"/>
      <c r="BR196" s="43"/>
      <c r="BS196" s="43"/>
      <c r="BT196" s="43"/>
      <c r="BU196" s="43"/>
      <c r="BV196" s="43"/>
      <c r="BW196" s="43"/>
      <c r="BX196" s="43"/>
      <c r="BY196" s="43"/>
      <c r="BZ196" s="43"/>
      <c r="CA196" s="43"/>
      <c r="CB196" s="43"/>
      <c r="CC196" s="43"/>
      <c r="CD196" s="43"/>
    </row>
    <row r="197" spans="1:82" s="47" customFormat="1" ht="15" x14ac:dyDescent="0.2">
      <c r="A197" s="248"/>
      <c r="B197" s="260">
        <v>3399</v>
      </c>
      <c r="C197" s="248" t="s">
        <v>305</v>
      </c>
      <c r="D197" s="135">
        <v>150</v>
      </c>
      <c r="E197" s="134">
        <v>150</v>
      </c>
      <c r="F197" s="68">
        <v>14.1</v>
      </c>
      <c r="G197" s="135">
        <f t="shared" si="9"/>
        <v>9.4</v>
      </c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N197" s="43"/>
      <c r="AO197" s="43"/>
      <c r="AP197" s="43"/>
      <c r="AQ197" s="43"/>
      <c r="AR197" s="43"/>
      <c r="AS197" s="43"/>
      <c r="AT197" s="43"/>
      <c r="AU197" s="43"/>
      <c r="AV197" s="43"/>
      <c r="AW197" s="43"/>
      <c r="AX197" s="43"/>
      <c r="AY197" s="43"/>
      <c r="AZ197" s="43"/>
      <c r="BA197" s="43"/>
      <c r="BB197" s="43"/>
      <c r="BC197" s="43"/>
      <c r="BD197" s="43"/>
      <c r="BE197" s="43"/>
      <c r="BF197" s="43"/>
      <c r="BG197" s="43"/>
      <c r="BH197" s="43"/>
      <c r="BI197" s="43"/>
      <c r="BJ197" s="43"/>
      <c r="BK197" s="43"/>
      <c r="BL197" s="43"/>
      <c r="BM197" s="43"/>
      <c r="BN197" s="43"/>
      <c r="BO197" s="43"/>
      <c r="BP197" s="43"/>
      <c r="BQ197" s="43"/>
      <c r="BR197" s="43"/>
      <c r="BS197" s="43"/>
      <c r="BT197" s="43"/>
      <c r="BU197" s="43"/>
      <c r="BV197" s="43"/>
      <c r="BW197" s="43"/>
      <c r="BX197" s="43"/>
      <c r="BY197" s="43"/>
      <c r="BZ197" s="43"/>
      <c r="CA197" s="43"/>
      <c r="CB197" s="43"/>
      <c r="CC197" s="43"/>
      <c r="CD197" s="43"/>
    </row>
    <row r="198" spans="1:82" s="47" customFormat="1" ht="15" x14ac:dyDescent="0.2">
      <c r="A198" s="248"/>
      <c r="B198" s="260">
        <v>6171</v>
      </c>
      <c r="C198" s="248" t="s">
        <v>439</v>
      </c>
      <c r="D198" s="135">
        <v>0</v>
      </c>
      <c r="E198" s="134">
        <v>1</v>
      </c>
      <c r="F198" s="68">
        <v>28.5</v>
      </c>
      <c r="G198" s="135">
        <f t="shared" si="9"/>
        <v>2850</v>
      </c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  <c r="AR198" s="43"/>
      <c r="AS198" s="43"/>
      <c r="AT198" s="43"/>
      <c r="AU198" s="43"/>
      <c r="AV198" s="43"/>
      <c r="AW198" s="43"/>
      <c r="AX198" s="43"/>
      <c r="AY198" s="43"/>
      <c r="AZ198" s="43"/>
      <c r="BA198" s="43"/>
      <c r="BB198" s="43"/>
      <c r="BC198" s="43"/>
      <c r="BD198" s="43"/>
      <c r="BE198" s="43"/>
      <c r="BF198" s="43"/>
      <c r="BG198" s="43"/>
      <c r="BH198" s="43"/>
      <c r="BI198" s="43"/>
      <c r="BJ198" s="43"/>
      <c r="BK198" s="43"/>
      <c r="BL198" s="43"/>
      <c r="BM198" s="43"/>
      <c r="BN198" s="43"/>
      <c r="BO198" s="43"/>
      <c r="BP198" s="43"/>
      <c r="BQ198" s="43"/>
      <c r="BR198" s="43"/>
      <c r="BS198" s="43"/>
      <c r="BT198" s="43"/>
      <c r="BU198" s="43"/>
      <c r="BV198" s="43"/>
      <c r="BW198" s="43"/>
      <c r="BX198" s="43"/>
      <c r="BY198" s="43"/>
      <c r="BZ198" s="43"/>
      <c r="CA198" s="43"/>
      <c r="CB198" s="43"/>
      <c r="CC198" s="43"/>
      <c r="CD198" s="43"/>
    </row>
    <row r="199" spans="1:82" s="47" customFormat="1" ht="15" hidden="1" x14ac:dyDescent="0.2">
      <c r="A199" s="248"/>
      <c r="B199" s="260">
        <v>6402</v>
      </c>
      <c r="C199" s="248" t="s">
        <v>306</v>
      </c>
      <c r="D199" s="135"/>
      <c r="E199" s="134"/>
      <c r="F199" s="68">
        <v>0</v>
      </c>
      <c r="G199" s="135" t="e">
        <f>(#REF!/E199)*100</f>
        <v>#REF!</v>
      </c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  <c r="BB199" s="43"/>
      <c r="BC199" s="43"/>
      <c r="BD199" s="43"/>
      <c r="BE199" s="43"/>
      <c r="BF199" s="43"/>
      <c r="BG199" s="43"/>
      <c r="BH199" s="43"/>
      <c r="BI199" s="43"/>
      <c r="BJ199" s="43"/>
      <c r="BK199" s="43"/>
      <c r="BL199" s="43"/>
      <c r="BM199" s="43"/>
      <c r="BN199" s="43"/>
      <c r="BO199" s="43"/>
      <c r="BP199" s="43"/>
      <c r="BQ199" s="43"/>
      <c r="BR199" s="43"/>
      <c r="BS199" s="43"/>
      <c r="BT199" s="43"/>
      <c r="BU199" s="43"/>
      <c r="BV199" s="43"/>
      <c r="BW199" s="43"/>
      <c r="BX199" s="43"/>
      <c r="BY199" s="43"/>
      <c r="BZ199" s="43"/>
      <c r="CA199" s="43"/>
      <c r="CB199" s="43"/>
      <c r="CC199" s="43"/>
      <c r="CD199" s="43"/>
    </row>
    <row r="200" spans="1:82" s="47" customFormat="1" ht="15" hidden="1" x14ac:dyDescent="0.2">
      <c r="A200" s="248"/>
      <c r="B200" s="260">
        <v>6409</v>
      </c>
      <c r="C200" s="248" t="s">
        <v>307</v>
      </c>
      <c r="D200" s="135">
        <v>0</v>
      </c>
      <c r="E200" s="134"/>
      <c r="F200" s="212"/>
      <c r="G200" s="135" t="e">
        <f>(#REF!/E200)*100</f>
        <v>#REF!</v>
      </c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  <c r="BB200" s="43"/>
      <c r="BC200" s="43"/>
      <c r="BD200" s="43"/>
      <c r="BE200" s="43"/>
      <c r="BF200" s="43"/>
      <c r="BG200" s="43"/>
      <c r="BH200" s="43"/>
      <c r="BI200" s="43"/>
      <c r="BJ200" s="43"/>
      <c r="BK200" s="43"/>
      <c r="BL200" s="43"/>
      <c r="BM200" s="43"/>
      <c r="BN200" s="43"/>
      <c r="BO200" s="43"/>
      <c r="BP200" s="43"/>
      <c r="BQ200" s="43"/>
      <c r="BR200" s="43"/>
      <c r="BS200" s="43"/>
      <c r="BT200" s="43"/>
      <c r="BU200" s="43"/>
      <c r="BV200" s="43"/>
      <c r="BW200" s="43"/>
      <c r="BX200" s="43"/>
      <c r="BY200" s="43"/>
      <c r="BZ200" s="43"/>
      <c r="CA200" s="43"/>
      <c r="CB200" s="43"/>
      <c r="CC200" s="43"/>
      <c r="CD200" s="43"/>
    </row>
    <row r="201" spans="1:82" s="47" customFormat="1" ht="15.75" thickBot="1" x14ac:dyDescent="0.25">
      <c r="A201" s="243"/>
      <c r="B201" s="242"/>
      <c r="C201" s="243"/>
      <c r="D201" s="261"/>
      <c r="E201" s="262"/>
      <c r="F201" s="263"/>
      <c r="G201" s="261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  <c r="BA201" s="43"/>
      <c r="BB201" s="43"/>
      <c r="BC201" s="43"/>
      <c r="BD201" s="43"/>
      <c r="BE201" s="43"/>
      <c r="BF201" s="43"/>
      <c r="BG201" s="43"/>
      <c r="BH201" s="43"/>
      <c r="BI201" s="43"/>
      <c r="BJ201" s="43"/>
      <c r="BK201" s="43"/>
      <c r="BL201" s="43"/>
      <c r="BM201" s="43"/>
      <c r="BN201" s="43"/>
      <c r="BO201" s="43"/>
      <c r="BP201" s="43"/>
      <c r="BQ201" s="43"/>
      <c r="BR201" s="43"/>
      <c r="BS201" s="43"/>
      <c r="BT201" s="43"/>
      <c r="BU201" s="43"/>
      <c r="BV201" s="43"/>
      <c r="BW201" s="43"/>
      <c r="BX201" s="43"/>
      <c r="BY201" s="43"/>
      <c r="BZ201" s="43"/>
      <c r="CA201" s="43"/>
      <c r="CB201" s="43"/>
      <c r="CC201" s="43"/>
      <c r="CD201" s="43"/>
    </row>
    <row r="202" spans="1:82" s="47" customFormat="1" ht="18.75" customHeight="1" thickTop="1" thickBot="1" x14ac:dyDescent="0.3">
      <c r="A202" s="257"/>
      <c r="B202" s="264"/>
      <c r="C202" s="259" t="s">
        <v>308</v>
      </c>
      <c r="D202" s="233">
        <f t="shared" ref="D202:F202" si="10">SUM(D193:D200)</f>
        <v>24423</v>
      </c>
      <c r="E202" s="234">
        <f t="shared" si="10"/>
        <v>24570</v>
      </c>
      <c r="F202" s="235">
        <f t="shared" si="10"/>
        <v>8451.5</v>
      </c>
      <c r="G202" s="285">
        <f>(F202/E202)*100</f>
        <v>34.397639397639395</v>
      </c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  <c r="BA202" s="43"/>
      <c r="BB202" s="43"/>
      <c r="BC202" s="43"/>
      <c r="BD202" s="43"/>
      <c r="BE202" s="43"/>
      <c r="BF202" s="43"/>
      <c r="BG202" s="43"/>
      <c r="BH202" s="43"/>
      <c r="BI202" s="43"/>
      <c r="BJ202" s="43"/>
      <c r="BK202" s="43"/>
      <c r="BL202" s="43"/>
      <c r="BM202" s="43"/>
      <c r="BN202" s="43"/>
      <c r="BO202" s="43"/>
      <c r="BP202" s="43"/>
      <c r="BQ202" s="43"/>
      <c r="BR202" s="43"/>
      <c r="BS202" s="43"/>
      <c r="BT202" s="43"/>
      <c r="BU202" s="43"/>
      <c r="BV202" s="43"/>
      <c r="BW202" s="43"/>
      <c r="BX202" s="43"/>
      <c r="BY202" s="43"/>
      <c r="BZ202" s="43"/>
      <c r="CA202" s="43"/>
      <c r="CB202" s="43"/>
      <c r="CC202" s="43"/>
      <c r="CD202" s="43"/>
    </row>
    <row r="203" spans="1:82" s="47" customFormat="1" ht="15.75" customHeight="1" x14ac:dyDescent="0.25">
      <c r="B203" s="49"/>
      <c r="C203" s="200"/>
      <c r="D203" s="201"/>
      <c r="E203" s="201"/>
      <c r="F203" s="201"/>
      <c r="G203" s="201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  <c r="AT203" s="43"/>
      <c r="AU203" s="43"/>
      <c r="AV203" s="43"/>
      <c r="AW203" s="43"/>
      <c r="AX203" s="43"/>
      <c r="AY203" s="43"/>
      <c r="AZ203" s="43"/>
      <c r="BA203" s="43"/>
      <c r="BB203" s="43"/>
      <c r="BC203" s="43"/>
      <c r="BD203" s="43"/>
      <c r="BE203" s="43"/>
      <c r="BF203" s="43"/>
      <c r="BG203" s="43"/>
      <c r="BH203" s="43"/>
      <c r="BI203" s="43"/>
      <c r="BJ203" s="43"/>
      <c r="BK203" s="43"/>
      <c r="BL203" s="43"/>
      <c r="BM203" s="43"/>
      <c r="BN203" s="43"/>
      <c r="BO203" s="43"/>
      <c r="BP203" s="43"/>
      <c r="BQ203" s="43"/>
      <c r="BR203" s="43"/>
      <c r="BS203" s="43"/>
      <c r="BT203" s="43"/>
      <c r="BU203" s="43"/>
      <c r="BV203" s="43"/>
      <c r="BW203" s="43"/>
      <c r="BX203" s="43"/>
      <c r="BY203" s="43"/>
      <c r="BZ203" s="43"/>
      <c r="CA203" s="43"/>
      <c r="CB203" s="43"/>
      <c r="CC203" s="43"/>
      <c r="CD203" s="43"/>
    </row>
    <row r="204" spans="1:82" s="47" customFormat="1" ht="12.75" hidden="1" customHeight="1" x14ac:dyDescent="0.25">
      <c r="B204" s="49"/>
      <c r="C204" s="200"/>
      <c r="D204" s="201"/>
      <c r="E204" s="201"/>
      <c r="F204" s="201"/>
      <c r="G204" s="201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  <c r="BA204" s="43"/>
      <c r="BB204" s="43"/>
      <c r="BC204" s="43"/>
      <c r="BD204" s="43"/>
      <c r="BE204" s="43"/>
      <c r="BF204" s="43"/>
      <c r="BG204" s="43"/>
      <c r="BH204" s="43"/>
      <c r="BI204" s="43"/>
      <c r="BJ204" s="43"/>
      <c r="BK204" s="43"/>
      <c r="BL204" s="43"/>
      <c r="BM204" s="43"/>
      <c r="BN204" s="43"/>
      <c r="BO204" s="43"/>
      <c r="BP204" s="43"/>
      <c r="BQ204" s="43"/>
      <c r="BR204" s="43"/>
      <c r="BS204" s="43"/>
      <c r="BT204" s="43"/>
      <c r="BU204" s="43"/>
      <c r="BV204" s="43"/>
      <c r="BW204" s="43"/>
      <c r="BX204" s="43"/>
      <c r="BY204" s="43"/>
      <c r="BZ204" s="43"/>
      <c r="CA204" s="43"/>
      <c r="CB204" s="43"/>
      <c r="CC204" s="43"/>
      <c r="CD204" s="43"/>
    </row>
    <row r="205" spans="1:82" s="47" customFormat="1" ht="12.75" hidden="1" customHeight="1" x14ac:dyDescent="0.25">
      <c r="B205" s="49"/>
      <c r="C205" s="200"/>
      <c r="D205" s="201"/>
      <c r="E205" s="201"/>
      <c r="F205" s="201"/>
      <c r="G205" s="201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  <c r="AW205" s="43"/>
      <c r="AX205" s="43"/>
      <c r="AY205" s="43"/>
      <c r="AZ205" s="43"/>
      <c r="BA205" s="43"/>
      <c r="BB205" s="43"/>
      <c r="BC205" s="43"/>
      <c r="BD205" s="43"/>
      <c r="BE205" s="43"/>
      <c r="BF205" s="43"/>
      <c r="BG205" s="43"/>
      <c r="BH205" s="43"/>
      <c r="BI205" s="43"/>
      <c r="BJ205" s="43"/>
      <c r="BK205" s="43"/>
      <c r="BL205" s="43"/>
      <c r="BM205" s="43"/>
      <c r="BN205" s="43"/>
      <c r="BO205" s="43"/>
      <c r="BP205" s="43"/>
      <c r="BQ205" s="43"/>
      <c r="BR205" s="43"/>
      <c r="BS205" s="43"/>
      <c r="BT205" s="43"/>
      <c r="BU205" s="43"/>
      <c r="BV205" s="43"/>
      <c r="BW205" s="43"/>
      <c r="BX205" s="43"/>
      <c r="BY205" s="43"/>
      <c r="BZ205" s="43"/>
      <c r="CA205" s="43"/>
      <c r="CB205" s="43"/>
      <c r="CC205" s="43"/>
      <c r="CD205" s="43"/>
    </row>
    <row r="206" spans="1:82" s="47" customFormat="1" ht="12.75" hidden="1" customHeight="1" x14ac:dyDescent="0.25">
      <c r="B206" s="49"/>
      <c r="C206" s="200"/>
      <c r="D206" s="201"/>
      <c r="E206" s="201"/>
      <c r="F206" s="201"/>
      <c r="G206" s="201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  <c r="AT206" s="43"/>
      <c r="AU206" s="43"/>
      <c r="AV206" s="43"/>
      <c r="AW206" s="43"/>
      <c r="AX206" s="43"/>
      <c r="AY206" s="43"/>
      <c r="AZ206" s="43"/>
      <c r="BA206" s="43"/>
      <c r="BB206" s="43"/>
      <c r="BC206" s="43"/>
      <c r="BD206" s="43"/>
      <c r="BE206" s="43"/>
      <c r="BF206" s="43"/>
      <c r="BG206" s="43"/>
      <c r="BH206" s="43"/>
      <c r="BI206" s="43"/>
      <c r="BJ206" s="43"/>
      <c r="BK206" s="43"/>
      <c r="BL206" s="43"/>
      <c r="BM206" s="43"/>
      <c r="BN206" s="43"/>
      <c r="BO206" s="43"/>
      <c r="BP206" s="43"/>
      <c r="BQ206" s="43"/>
      <c r="BR206" s="43"/>
      <c r="BS206" s="43"/>
      <c r="BT206" s="43"/>
      <c r="BU206" s="43"/>
      <c r="BV206" s="43"/>
      <c r="BW206" s="43"/>
      <c r="BX206" s="43"/>
      <c r="BY206" s="43"/>
      <c r="BZ206" s="43"/>
      <c r="CA206" s="43"/>
      <c r="CB206" s="43"/>
      <c r="CC206" s="43"/>
      <c r="CD206" s="43"/>
    </row>
    <row r="207" spans="1:82" s="47" customFormat="1" ht="12.75" hidden="1" customHeight="1" x14ac:dyDescent="0.25">
      <c r="B207" s="49"/>
      <c r="C207" s="200"/>
      <c r="D207" s="201"/>
      <c r="E207" s="201"/>
      <c r="F207" s="201"/>
      <c r="G207" s="201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  <c r="AS207" s="43"/>
      <c r="AT207" s="43"/>
      <c r="AU207" s="43"/>
      <c r="AV207" s="43"/>
      <c r="AW207" s="43"/>
      <c r="AX207" s="43"/>
      <c r="AY207" s="43"/>
      <c r="AZ207" s="43"/>
      <c r="BA207" s="43"/>
      <c r="BB207" s="43"/>
      <c r="BC207" s="43"/>
      <c r="BD207" s="43"/>
      <c r="BE207" s="43"/>
      <c r="BF207" s="43"/>
      <c r="BG207" s="43"/>
      <c r="BH207" s="43"/>
      <c r="BI207" s="43"/>
      <c r="BJ207" s="43"/>
      <c r="BK207" s="43"/>
      <c r="BL207" s="43"/>
      <c r="BM207" s="43"/>
      <c r="BN207" s="43"/>
      <c r="BO207" s="43"/>
      <c r="BP207" s="43"/>
      <c r="BQ207" s="43"/>
      <c r="BR207" s="43"/>
      <c r="BS207" s="43"/>
      <c r="BT207" s="43"/>
      <c r="BU207" s="43"/>
      <c r="BV207" s="43"/>
      <c r="BW207" s="43"/>
      <c r="BX207" s="43"/>
      <c r="BY207" s="43"/>
      <c r="BZ207" s="43"/>
      <c r="CA207" s="43"/>
      <c r="CB207" s="43"/>
      <c r="CC207" s="43"/>
      <c r="CD207" s="43"/>
    </row>
    <row r="208" spans="1:82" s="47" customFormat="1" ht="12.75" hidden="1" customHeight="1" x14ac:dyDescent="0.25">
      <c r="B208" s="49"/>
      <c r="C208" s="200"/>
      <c r="D208" s="201"/>
      <c r="E208" s="201"/>
      <c r="F208" s="201"/>
      <c r="G208" s="201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  <c r="AS208" s="43"/>
      <c r="AT208" s="43"/>
      <c r="AU208" s="43"/>
      <c r="AV208" s="43"/>
      <c r="AW208" s="43"/>
      <c r="AX208" s="43"/>
      <c r="AY208" s="43"/>
      <c r="AZ208" s="43"/>
      <c r="BA208" s="43"/>
      <c r="BB208" s="43"/>
      <c r="BC208" s="43"/>
      <c r="BD208" s="43"/>
      <c r="BE208" s="43"/>
      <c r="BF208" s="43"/>
      <c r="BG208" s="43"/>
      <c r="BH208" s="43"/>
      <c r="BI208" s="43"/>
      <c r="BJ208" s="43"/>
      <c r="BK208" s="43"/>
      <c r="BL208" s="43"/>
      <c r="BM208" s="43"/>
      <c r="BN208" s="43"/>
      <c r="BO208" s="43"/>
      <c r="BP208" s="43"/>
      <c r="BQ208" s="43"/>
      <c r="BR208" s="43"/>
      <c r="BS208" s="43"/>
      <c r="BT208" s="43"/>
      <c r="BU208" s="43"/>
      <c r="BV208" s="43"/>
      <c r="BW208" s="43"/>
      <c r="BX208" s="43"/>
      <c r="BY208" s="43"/>
      <c r="BZ208" s="43"/>
      <c r="CA208" s="43"/>
      <c r="CB208" s="43"/>
      <c r="CC208" s="43"/>
      <c r="CD208" s="43"/>
    </row>
    <row r="209" spans="1:82" s="47" customFormat="1" ht="12.75" hidden="1" customHeight="1" x14ac:dyDescent="0.25">
      <c r="B209" s="49"/>
      <c r="C209" s="200"/>
      <c r="D209" s="201"/>
      <c r="E209" s="201"/>
      <c r="F209" s="201"/>
      <c r="G209" s="201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  <c r="BA209" s="43"/>
      <c r="BB209" s="43"/>
      <c r="BC209" s="43"/>
      <c r="BD209" s="43"/>
      <c r="BE209" s="43"/>
      <c r="BF209" s="43"/>
      <c r="BG209" s="43"/>
      <c r="BH209" s="43"/>
      <c r="BI209" s="43"/>
      <c r="BJ209" s="43"/>
      <c r="BK209" s="43"/>
      <c r="BL209" s="43"/>
      <c r="BM209" s="43"/>
      <c r="BN209" s="43"/>
      <c r="BO209" s="43"/>
      <c r="BP209" s="43"/>
      <c r="BQ209" s="43"/>
      <c r="BR209" s="43"/>
      <c r="BS209" s="43"/>
      <c r="BT209" s="43"/>
      <c r="BU209" s="43"/>
      <c r="BV209" s="43"/>
      <c r="BW209" s="43"/>
      <c r="BX209" s="43"/>
      <c r="BY209" s="43"/>
      <c r="BZ209" s="43"/>
      <c r="CA209" s="43"/>
      <c r="CB209" s="43"/>
      <c r="CC209" s="43"/>
      <c r="CD209" s="43"/>
    </row>
    <row r="210" spans="1:82" s="47" customFormat="1" ht="12.75" hidden="1" customHeight="1" x14ac:dyDescent="0.25">
      <c r="B210" s="49"/>
      <c r="C210" s="200"/>
      <c r="D210" s="201"/>
      <c r="E210" s="201"/>
      <c r="F210" s="201"/>
      <c r="G210" s="201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  <c r="BB210" s="43"/>
      <c r="BC210" s="43"/>
      <c r="BD210" s="43"/>
      <c r="BE210" s="43"/>
      <c r="BF210" s="43"/>
      <c r="BG210" s="43"/>
      <c r="BH210" s="43"/>
      <c r="BI210" s="43"/>
      <c r="BJ210" s="43"/>
      <c r="BK210" s="43"/>
      <c r="BL210" s="43"/>
      <c r="BM210" s="43"/>
      <c r="BN210" s="43"/>
      <c r="BO210" s="43"/>
      <c r="BP210" s="43"/>
      <c r="BQ210" s="43"/>
      <c r="BR210" s="43"/>
      <c r="BS210" s="43"/>
      <c r="BT210" s="43"/>
      <c r="BU210" s="43"/>
      <c r="BV210" s="43"/>
      <c r="BW210" s="43"/>
      <c r="BX210" s="43"/>
      <c r="BY210" s="43"/>
      <c r="BZ210" s="43"/>
      <c r="CA210" s="43"/>
      <c r="CB210" s="43"/>
      <c r="CC210" s="43"/>
      <c r="CD210" s="43"/>
    </row>
    <row r="211" spans="1:82" s="47" customFormat="1" ht="15.75" customHeight="1" x14ac:dyDescent="0.25">
      <c r="B211" s="49"/>
      <c r="C211" s="200"/>
      <c r="D211" s="201"/>
      <c r="E211" s="191"/>
      <c r="F211" s="191"/>
      <c r="G211" s="191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  <c r="BB211" s="43"/>
      <c r="BC211" s="43"/>
      <c r="BD211" s="43"/>
      <c r="BE211" s="43"/>
      <c r="BF211" s="43"/>
      <c r="BG211" s="43"/>
      <c r="BH211" s="43"/>
      <c r="BI211" s="43"/>
      <c r="BJ211" s="43"/>
      <c r="BK211" s="43"/>
      <c r="BL211" s="43"/>
      <c r="BM211" s="43"/>
      <c r="BN211" s="43"/>
      <c r="BO211" s="43"/>
      <c r="BP211" s="43"/>
      <c r="BQ211" s="43"/>
      <c r="BR211" s="43"/>
      <c r="BS211" s="43"/>
      <c r="BT211" s="43"/>
      <c r="BU211" s="43"/>
      <c r="BV211" s="43"/>
      <c r="BW211" s="43"/>
      <c r="BX211" s="43"/>
      <c r="BY211" s="43"/>
      <c r="BZ211" s="43"/>
      <c r="CA211" s="43"/>
      <c r="CB211" s="43"/>
      <c r="CC211" s="43"/>
      <c r="CD211" s="43"/>
    </row>
    <row r="212" spans="1:82" s="47" customFormat="1" ht="15.75" customHeight="1" x14ac:dyDescent="0.25">
      <c r="B212" s="49"/>
      <c r="C212" s="200"/>
      <c r="D212" s="201"/>
      <c r="E212" s="201"/>
      <c r="F212" s="201"/>
      <c r="G212" s="201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  <c r="AS212" s="43"/>
      <c r="AT212" s="43"/>
      <c r="AU212" s="43"/>
      <c r="AV212" s="43"/>
      <c r="AW212" s="43"/>
      <c r="AX212" s="43"/>
      <c r="AY212" s="43"/>
      <c r="AZ212" s="43"/>
      <c r="BA212" s="43"/>
      <c r="BB212" s="43"/>
      <c r="BC212" s="43"/>
      <c r="BD212" s="43"/>
      <c r="BE212" s="43"/>
      <c r="BF212" s="43"/>
      <c r="BG212" s="43"/>
      <c r="BH212" s="43"/>
      <c r="BI212" s="43"/>
      <c r="BJ212" s="43"/>
      <c r="BK212" s="43"/>
      <c r="BL212" s="43"/>
      <c r="BM212" s="43"/>
      <c r="BN212" s="43"/>
      <c r="BO212" s="43"/>
      <c r="BP212" s="43"/>
      <c r="BQ212" s="43"/>
      <c r="BR212" s="43"/>
      <c r="BS212" s="43"/>
      <c r="BT212" s="43"/>
      <c r="BU212" s="43"/>
      <c r="BV212" s="43"/>
      <c r="BW212" s="43"/>
      <c r="BX212" s="43"/>
      <c r="BY212" s="43"/>
      <c r="BZ212" s="43"/>
      <c r="CA212" s="43"/>
      <c r="CB212" s="43"/>
      <c r="CC212" s="43"/>
      <c r="CD212" s="43"/>
    </row>
    <row r="213" spans="1:82" s="47" customFormat="1" ht="15.75" customHeight="1" thickBot="1" x14ac:dyDescent="0.3">
      <c r="B213" s="49"/>
      <c r="C213" s="200"/>
      <c r="D213" s="201"/>
      <c r="E213" s="198"/>
      <c r="F213" s="198"/>
      <c r="G213" s="198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  <c r="AS213" s="43"/>
      <c r="AT213" s="43"/>
      <c r="AU213" s="43"/>
      <c r="AV213" s="43"/>
      <c r="AW213" s="43"/>
      <c r="AX213" s="43"/>
      <c r="AY213" s="43"/>
      <c r="AZ213" s="43"/>
      <c r="BA213" s="43"/>
      <c r="BB213" s="43"/>
      <c r="BC213" s="43"/>
      <c r="BD213" s="43"/>
      <c r="BE213" s="43"/>
      <c r="BF213" s="43"/>
      <c r="BG213" s="43"/>
      <c r="BH213" s="43"/>
      <c r="BI213" s="43"/>
      <c r="BJ213" s="43"/>
      <c r="BK213" s="43"/>
      <c r="BL213" s="43"/>
      <c r="BM213" s="43"/>
      <c r="BN213" s="43"/>
      <c r="BO213" s="43"/>
      <c r="BP213" s="43"/>
      <c r="BQ213" s="43"/>
      <c r="BR213" s="43"/>
      <c r="BS213" s="43"/>
      <c r="BT213" s="43"/>
      <c r="BU213" s="43"/>
      <c r="BV213" s="43"/>
      <c r="BW213" s="43"/>
      <c r="BX213" s="43"/>
      <c r="BY213" s="43"/>
      <c r="BZ213" s="43"/>
      <c r="CA213" s="43"/>
      <c r="CB213" s="43"/>
      <c r="CC213" s="43"/>
      <c r="CD213" s="43"/>
    </row>
    <row r="214" spans="1:82" s="47" customFormat="1" ht="15.75" customHeight="1" x14ac:dyDescent="0.25">
      <c r="A214" s="203" t="s">
        <v>57</v>
      </c>
      <c r="B214" s="204" t="s">
        <v>56</v>
      </c>
      <c r="C214" s="203" t="s">
        <v>54</v>
      </c>
      <c r="D214" s="203" t="s">
        <v>53</v>
      </c>
      <c r="E214" s="203" t="s">
        <v>53</v>
      </c>
      <c r="F214" s="94" t="s">
        <v>7</v>
      </c>
      <c r="G214" s="203" t="s">
        <v>200</v>
      </c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  <c r="AS214" s="43"/>
      <c r="AT214" s="43"/>
      <c r="AU214" s="43"/>
      <c r="AV214" s="43"/>
      <c r="AW214" s="43"/>
      <c r="AX214" s="43"/>
      <c r="AY214" s="43"/>
      <c r="AZ214" s="43"/>
      <c r="BA214" s="43"/>
      <c r="BB214" s="43"/>
      <c r="BC214" s="43"/>
      <c r="BD214" s="43"/>
      <c r="BE214" s="43"/>
      <c r="BF214" s="43"/>
      <c r="BG214" s="43"/>
      <c r="BH214" s="43"/>
      <c r="BI214" s="43"/>
      <c r="BJ214" s="43"/>
      <c r="BK214" s="43"/>
      <c r="BL214" s="43"/>
      <c r="BM214" s="43"/>
      <c r="BN214" s="43"/>
      <c r="BO214" s="43"/>
      <c r="BP214" s="43"/>
      <c r="BQ214" s="43"/>
      <c r="BR214" s="43"/>
      <c r="BS214" s="43"/>
      <c r="BT214" s="43"/>
      <c r="BU214" s="43"/>
      <c r="BV214" s="43"/>
      <c r="BW214" s="43"/>
      <c r="BX214" s="43"/>
      <c r="BY214" s="43"/>
      <c r="BZ214" s="43"/>
      <c r="CA214" s="43"/>
      <c r="CB214" s="43"/>
      <c r="CC214" s="43"/>
      <c r="CD214" s="43"/>
    </row>
    <row r="215" spans="1:82" s="43" customFormat="1" ht="15.75" customHeight="1" thickBot="1" x14ac:dyDescent="0.3">
      <c r="A215" s="205"/>
      <c r="B215" s="206"/>
      <c r="C215" s="207"/>
      <c r="D215" s="208" t="s">
        <v>51</v>
      </c>
      <c r="E215" s="208" t="s">
        <v>50</v>
      </c>
      <c r="F215" s="91" t="s">
        <v>333</v>
      </c>
      <c r="G215" s="208" t="s">
        <v>201</v>
      </c>
    </row>
    <row r="216" spans="1:82" s="43" customFormat="1" ht="16.5" thickTop="1" x14ac:dyDescent="0.25">
      <c r="A216" s="209">
        <v>90</v>
      </c>
      <c r="B216" s="209"/>
      <c r="C216" s="216" t="s">
        <v>109</v>
      </c>
      <c r="D216" s="137"/>
      <c r="E216" s="136"/>
      <c r="F216" s="131"/>
      <c r="G216" s="137"/>
    </row>
    <row r="217" spans="1:82" s="43" customFormat="1" ht="15.75" x14ac:dyDescent="0.25">
      <c r="A217" s="146"/>
      <c r="B217" s="238"/>
      <c r="C217" s="146"/>
      <c r="D217" s="135"/>
      <c r="E217" s="134"/>
      <c r="F217" s="212"/>
      <c r="G217" s="135"/>
    </row>
    <row r="218" spans="1:82" s="43" customFormat="1" ht="15" x14ac:dyDescent="0.2">
      <c r="A218" s="141"/>
      <c r="B218" s="217">
        <v>2219</v>
      </c>
      <c r="C218" s="141" t="s">
        <v>206</v>
      </c>
      <c r="D218" s="135">
        <v>2574</v>
      </c>
      <c r="E218" s="134">
        <v>2574</v>
      </c>
      <c r="F218" s="212">
        <v>741.9</v>
      </c>
      <c r="G218" s="135">
        <f t="shared" ref="G218:G221" si="11">(F218/E218)*100</f>
        <v>28.822843822843826</v>
      </c>
    </row>
    <row r="219" spans="1:82" s="43" customFormat="1" ht="15" x14ac:dyDescent="0.2">
      <c r="A219" s="141"/>
      <c r="B219" s="217">
        <v>4349</v>
      </c>
      <c r="C219" s="141" t="s">
        <v>440</v>
      </c>
      <c r="D219" s="135">
        <v>2092</v>
      </c>
      <c r="E219" s="134">
        <v>2952.9</v>
      </c>
      <c r="F219" s="212">
        <v>385.5</v>
      </c>
      <c r="G219" s="135">
        <f t="shared" si="11"/>
        <v>13.054962917809609</v>
      </c>
    </row>
    <row r="220" spans="1:82" s="43" customFormat="1" ht="15" x14ac:dyDescent="0.2">
      <c r="A220" s="141"/>
      <c r="B220" s="217">
        <v>5311</v>
      </c>
      <c r="C220" s="141" t="s">
        <v>309</v>
      </c>
      <c r="D220" s="135">
        <v>23645</v>
      </c>
      <c r="E220" s="134">
        <v>23640</v>
      </c>
      <c r="F220" s="212">
        <v>7917.8</v>
      </c>
      <c r="G220" s="135">
        <f t="shared" si="11"/>
        <v>33.493231810490691</v>
      </c>
    </row>
    <row r="221" spans="1:82" s="43" customFormat="1" ht="15.75" x14ac:dyDescent="0.25">
      <c r="A221" s="238"/>
      <c r="B221" s="218">
        <v>6402</v>
      </c>
      <c r="C221" s="219" t="s">
        <v>306</v>
      </c>
      <c r="D221" s="124">
        <v>0</v>
      </c>
      <c r="E221" s="69">
        <v>0.1</v>
      </c>
      <c r="F221" s="212">
        <v>0.1</v>
      </c>
      <c r="G221" s="135">
        <f t="shared" si="11"/>
        <v>100</v>
      </c>
    </row>
    <row r="222" spans="1:82" s="43" customFormat="1" ht="16.5" thickBot="1" x14ac:dyDescent="0.3">
      <c r="A222" s="241"/>
      <c r="B222" s="241"/>
      <c r="C222" s="265"/>
      <c r="D222" s="266"/>
      <c r="E222" s="267"/>
      <c r="F222" s="268"/>
      <c r="G222" s="266"/>
    </row>
    <row r="223" spans="1:82" s="43" customFormat="1" ht="18.75" customHeight="1" thickTop="1" thickBot="1" x14ac:dyDescent="0.3">
      <c r="A223" s="257"/>
      <c r="B223" s="264"/>
      <c r="C223" s="259" t="s">
        <v>310</v>
      </c>
      <c r="D223" s="233">
        <f t="shared" ref="D223:F223" si="12">SUM(D216:D222)</f>
        <v>28311</v>
      </c>
      <c r="E223" s="234">
        <f t="shared" si="12"/>
        <v>29167</v>
      </c>
      <c r="F223" s="235">
        <f t="shared" si="12"/>
        <v>9045.3000000000011</v>
      </c>
      <c r="G223" s="285">
        <f>(F223/E223)*100</f>
        <v>31.012102718826075</v>
      </c>
    </row>
    <row r="224" spans="1:82" s="43" customFormat="1" ht="15.75" customHeight="1" x14ac:dyDescent="0.25">
      <c r="A224" s="47"/>
      <c r="B224" s="49"/>
      <c r="C224" s="200"/>
      <c r="D224" s="201"/>
      <c r="E224" s="201"/>
      <c r="F224" s="201"/>
      <c r="G224" s="201"/>
    </row>
    <row r="225" spans="1:82" s="43" customFormat="1" ht="15.75" customHeight="1" thickBot="1" x14ac:dyDescent="0.3">
      <c r="A225" s="47"/>
      <c r="B225" s="49"/>
      <c r="C225" s="200"/>
      <c r="D225" s="201"/>
      <c r="E225" s="201"/>
      <c r="F225" s="201"/>
      <c r="G225" s="201"/>
    </row>
    <row r="226" spans="1:82" s="47" customFormat="1" ht="15.75" customHeight="1" x14ac:dyDescent="0.25">
      <c r="A226" s="203" t="s">
        <v>57</v>
      </c>
      <c r="B226" s="204" t="s">
        <v>56</v>
      </c>
      <c r="C226" s="203" t="s">
        <v>54</v>
      </c>
      <c r="D226" s="203" t="s">
        <v>53</v>
      </c>
      <c r="E226" s="203" t="s">
        <v>53</v>
      </c>
      <c r="F226" s="94" t="s">
        <v>7</v>
      </c>
      <c r="G226" s="203" t="s">
        <v>200</v>
      </c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  <c r="AN226" s="43"/>
      <c r="AO226" s="43"/>
      <c r="AP226" s="43"/>
      <c r="AQ226" s="43"/>
      <c r="AR226" s="43"/>
      <c r="AS226" s="43"/>
      <c r="AT226" s="43"/>
      <c r="AU226" s="43"/>
      <c r="AV226" s="43"/>
      <c r="AW226" s="43"/>
      <c r="AX226" s="43"/>
      <c r="AY226" s="43"/>
      <c r="AZ226" s="43"/>
      <c r="BA226" s="43"/>
      <c r="BB226" s="43"/>
      <c r="BC226" s="43"/>
      <c r="BD226" s="43"/>
      <c r="BE226" s="43"/>
      <c r="BF226" s="43"/>
      <c r="BG226" s="43"/>
      <c r="BH226" s="43"/>
      <c r="BI226" s="43"/>
      <c r="BJ226" s="43"/>
      <c r="BK226" s="43"/>
      <c r="BL226" s="43"/>
      <c r="BM226" s="43"/>
      <c r="BN226" s="43"/>
      <c r="BO226" s="43"/>
      <c r="BP226" s="43"/>
      <c r="BQ226" s="43"/>
      <c r="BR226" s="43"/>
      <c r="BS226" s="43"/>
      <c r="BT226" s="43"/>
      <c r="BU226" s="43"/>
      <c r="BV226" s="43"/>
      <c r="BW226" s="43"/>
      <c r="BX226" s="43"/>
      <c r="BY226" s="43"/>
      <c r="BZ226" s="43"/>
      <c r="CA226" s="43"/>
      <c r="CB226" s="43"/>
      <c r="CC226" s="43"/>
      <c r="CD226" s="43"/>
    </row>
    <row r="227" spans="1:82" s="43" customFormat="1" ht="15.75" customHeight="1" thickBot="1" x14ac:dyDescent="0.3">
      <c r="A227" s="205"/>
      <c r="B227" s="206"/>
      <c r="C227" s="207"/>
      <c r="D227" s="208" t="s">
        <v>51</v>
      </c>
      <c r="E227" s="208" t="s">
        <v>50</v>
      </c>
      <c r="F227" s="91" t="s">
        <v>333</v>
      </c>
      <c r="G227" s="208" t="s">
        <v>201</v>
      </c>
    </row>
    <row r="228" spans="1:82" s="43" customFormat="1" ht="16.5" thickTop="1" x14ac:dyDescent="0.25">
      <c r="A228" s="209">
        <v>100</v>
      </c>
      <c r="B228" s="209"/>
      <c r="C228" s="146" t="s">
        <v>100</v>
      </c>
      <c r="D228" s="137"/>
      <c r="E228" s="136"/>
      <c r="F228" s="131"/>
      <c r="G228" s="137"/>
    </row>
    <row r="229" spans="1:82" s="43" customFormat="1" ht="15.75" x14ac:dyDescent="0.25">
      <c r="A229" s="146"/>
      <c r="B229" s="238"/>
      <c r="C229" s="146"/>
      <c r="D229" s="135"/>
      <c r="E229" s="134"/>
      <c r="F229" s="212"/>
      <c r="G229" s="135"/>
    </row>
    <row r="230" spans="1:82" s="43" customFormat="1" ht="15.75" x14ac:dyDescent="0.25">
      <c r="A230" s="146"/>
      <c r="B230" s="238"/>
      <c r="C230" s="146"/>
      <c r="D230" s="135"/>
      <c r="E230" s="134"/>
      <c r="F230" s="212"/>
      <c r="G230" s="135"/>
    </row>
    <row r="231" spans="1:82" s="43" customFormat="1" ht="15.75" x14ac:dyDescent="0.25">
      <c r="A231" s="238"/>
      <c r="B231" s="218">
        <v>2169</v>
      </c>
      <c r="C231" s="219" t="s">
        <v>311</v>
      </c>
      <c r="D231" s="124">
        <v>300</v>
      </c>
      <c r="E231" s="69">
        <v>300</v>
      </c>
      <c r="F231" s="68">
        <v>1</v>
      </c>
      <c r="G231" s="135">
        <f t="shared" ref="G231" si="13">(F231/E231)*100</f>
        <v>0.33333333333333337</v>
      </c>
    </row>
    <row r="232" spans="1:82" s="43" customFormat="1" ht="15.75" hidden="1" x14ac:dyDescent="0.25">
      <c r="A232" s="238"/>
      <c r="B232" s="218">
        <v>6171</v>
      </c>
      <c r="C232" s="219" t="s">
        <v>312</v>
      </c>
      <c r="D232" s="124"/>
      <c r="E232" s="69"/>
      <c r="F232" s="68">
        <v>0</v>
      </c>
      <c r="G232" s="135" t="e">
        <f>(#REF!/E232)*100</f>
        <v>#REF!</v>
      </c>
    </row>
    <row r="233" spans="1:82" s="43" customFormat="1" ht="16.5" thickBot="1" x14ac:dyDescent="0.3">
      <c r="A233" s="241"/>
      <c r="B233" s="269"/>
      <c r="C233" s="270"/>
      <c r="D233" s="271"/>
      <c r="E233" s="120"/>
      <c r="F233" s="119"/>
      <c r="G233" s="135"/>
    </row>
    <row r="234" spans="1:82" s="43" customFormat="1" ht="18.75" customHeight="1" thickTop="1" thickBot="1" x14ac:dyDescent="0.3">
      <c r="A234" s="257"/>
      <c r="B234" s="264"/>
      <c r="C234" s="259" t="s">
        <v>313</v>
      </c>
      <c r="D234" s="233">
        <f t="shared" ref="D234:F234" si="14">SUM(D228:D233)</f>
        <v>300</v>
      </c>
      <c r="E234" s="234">
        <f t="shared" si="14"/>
        <v>300</v>
      </c>
      <c r="F234" s="235">
        <f t="shared" si="14"/>
        <v>1</v>
      </c>
      <c r="G234" s="285">
        <f>(F234/E234)*100</f>
        <v>0.33333333333333337</v>
      </c>
    </row>
    <row r="235" spans="1:82" s="43" customFormat="1" ht="15.75" customHeight="1" x14ac:dyDescent="0.25">
      <c r="A235" s="47"/>
      <c r="B235" s="49"/>
      <c r="C235" s="200"/>
      <c r="D235" s="201"/>
      <c r="E235" s="201"/>
      <c r="F235" s="201"/>
      <c r="G235" s="201"/>
    </row>
    <row r="236" spans="1:82" s="43" customFormat="1" ht="15.75" customHeight="1" x14ac:dyDescent="0.25">
      <c r="A236" s="47"/>
      <c r="B236" s="49"/>
      <c r="C236" s="200"/>
      <c r="D236" s="201"/>
      <c r="E236" s="201"/>
      <c r="F236" s="201"/>
      <c r="G236" s="201"/>
    </row>
    <row r="237" spans="1:82" s="43" customFormat="1" ht="15.75" customHeight="1" thickBot="1" x14ac:dyDescent="0.25">
      <c r="B237" s="202"/>
    </row>
    <row r="238" spans="1:82" s="43" customFormat="1" ht="15.75" x14ac:dyDescent="0.25">
      <c r="A238" s="203" t="s">
        <v>57</v>
      </c>
      <c r="B238" s="204" t="s">
        <v>56</v>
      </c>
      <c r="C238" s="203" t="s">
        <v>54</v>
      </c>
      <c r="D238" s="203" t="s">
        <v>53</v>
      </c>
      <c r="E238" s="203" t="s">
        <v>53</v>
      </c>
      <c r="F238" s="94" t="s">
        <v>7</v>
      </c>
      <c r="G238" s="203" t="s">
        <v>200</v>
      </c>
    </row>
    <row r="239" spans="1:82" s="43" customFormat="1" ht="15.75" customHeight="1" thickBot="1" x14ac:dyDescent="0.3">
      <c r="A239" s="205"/>
      <c r="B239" s="206"/>
      <c r="C239" s="207"/>
      <c r="D239" s="208" t="s">
        <v>51</v>
      </c>
      <c r="E239" s="208" t="s">
        <v>50</v>
      </c>
      <c r="F239" s="91" t="s">
        <v>333</v>
      </c>
      <c r="G239" s="208" t="s">
        <v>201</v>
      </c>
    </row>
    <row r="240" spans="1:82" s="43" customFormat="1" ht="16.5" thickTop="1" x14ac:dyDescent="0.25">
      <c r="A240" s="209">
        <v>110</v>
      </c>
      <c r="B240" s="209"/>
      <c r="C240" s="216" t="s">
        <v>96</v>
      </c>
      <c r="D240" s="137"/>
      <c r="E240" s="136"/>
      <c r="F240" s="131"/>
      <c r="G240" s="137"/>
    </row>
    <row r="241" spans="1:7" s="43" customFormat="1" ht="15" customHeight="1" x14ac:dyDescent="0.25">
      <c r="A241" s="146"/>
      <c r="B241" s="238"/>
      <c r="C241" s="146"/>
      <c r="D241" s="135"/>
      <c r="E241" s="134"/>
      <c r="F241" s="212"/>
      <c r="G241" s="135"/>
    </row>
    <row r="242" spans="1:7" s="43" customFormat="1" ht="15" customHeight="1" x14ac:dyDescent="0.2">
      <c r="A242" s="141"/>
      <c r="B242" s="217">
        <v>6171</v>
      </c>
      <c r="C242" s="141" t="s">
        <v>441</v>
      </c>
      <c r="D242" s="135">
        <v>5</v>
      </c>
      <c r="E242" s="134">
        <v>5</v>
      </c>
      <c r="F242" s="212">
        <v>27.4</v>
      </c>
      <c r="G242" s="135">
        <f t="shared" ref="G242:G247" si="15">(F242/E242)*100</f>
        <v>548</v>
      </c>
    </row>
    <row r="243" spans="1:7" s="43" customFormat="1" ht="15" x14ac:dyDescent="0.2">
      <c r="A243" s="141"/>
      <c r="B243" s="217">
        <v>6310</v>
      </c>
      <c r="C243" s="141" t="s">
        <v>314</v>
      </c>
      <c r="D243" s="135">
        <v>760</v>
      </c>
      <c r="E243" s="134">
        <v>1066.3</v>
      </c>
      <c r="F243" s="212">
        <v>481.2</v>
      </c>
      <c r="G243" s="135">
        <f t="shared" si="15"/>
        <v>45.128012754384322</v>
      </c>
    </row>
    <row r="244" spans="1:7" s="43" customFormat="1" ht="15" x14ac:dyDescent="0.2">
      <c r="A244" s="141"/>
      <c r="B244" s="217">
        <v>6399</v>
      </c>
      <c r="C244" s="141" t="s">
        <v>315</v>
      </c>
      <c r="D244" s="135">
        <v>12311</v>
      </c>
      <c r="E244" s="134">
        <v>11958.9</v>
      </c>
      <c r="F244" s="212">
        <v>11042.4</v>
      </c>
      <c r="G244" s="135">
        <f t="shared" si="15"/>
        <v>92.336251661942143</v>
      </c>
    </row>
    <row r="245" spans="1:7" s="43" customFormat="1" ht="15" hidden="1" x14ac:dyDescent="0.2">
      <c r="A245" s="141"/>
      <c r="B245" s="217">
        <v>6402</v>
      </c>
      <c r="C245" s="141" t="s">
        <v>316</v>
      </c>
      <c r="D245" s="135"/>
      <c r="E245" s="134"/>
      <c r="F245" s="212"/>
      <c r="G245" s="135" t="e">
        <f t="shared" si="15"/>
        <v>#DIV/0!</v>
      </c>
    </row>
    <row r="246" spans="1:7" s="43" customFormat="1" ht="15" x14ac:dyDescent="0.2">
      <c r="A246" s="141"/>
      <c r="B246" s="217">
        <v>6409</v>
      </c>
      <c r="C246" s="141" t="s">
        <v>317</v>
      </c>
      <c r="D246" s="135">
        <v>0</v>
      </c>
      <c r="E246" s="134">
        <v>0</v>
      </c>
      <c r="F246" s="212">
        <v>0.5</v>
      </c>
      <c r="G246" s="135" t="e">
        <f t="shared" si="15"/>
        <v>#DIV/0!</v>
      </c>
    </row>
    <row r="247" spans="1:7" s="45" customFormat="1" ht="15.75" customHeight="1" x14ac:dyDescent="0.25">
      <c r="A247" s="216"/>
      <c r="B247" s="209">
        <v>6409</v>
      </c>
      <c r="C247" s="216" t="s">
        <v>318</v>
      </c>
      <c r="D247" s="272">
        <v>5000</v>
      </c>
      <c r="E247" s="273">
        <v>2770</v>
      </c>
      <c r="F247" s="131"/>
      <c r="G247" s="135">
        <f t="shared" si="15"/>
        <v>0</v>
      </c>
    </row>
    <row r="248" spans="1:7" s="43" customFormat="1" ht="15.75" thickBot="1" x14ac:dyDescent="0.25">
      <c r="A248" s="243"/>
      <c r="B248" s="242"/>
      <c r="C248" s="243"/>
      <c r="D248" s="274"/>
      <c r="E248" s="275"/>
      <c r="F248" s="276"/>
      <c r="G248" s="274"/>
    </row>
    <row r="249" spans="1:7" s="43" customFormat="1" ht="18.75" customHeight="1" thickTop="1" thickBot="1" x14ac:dyDescent="0.3">
      <c r="A249" s="257"/>
      <c r="B249" s="264"/>
      <c r="C249" s="259" t="s">
        <v>319</v>
      </c>
      <c r="D249" s="277">
        <f t="shared" ref="D249:F249" si="16">SUM(D241:D247)</f>
        <v>18076</v>
      </c>
      <c r="E249" s="278">
        <f t="shared" si="16"/>
        <v>15800.199999999999</v>
      </c>
      <c r="F249" s="279">
        <f t="shared" si="16"/>
        <v>11551.5</v>
      </c>
      <c r="G249" s="285">
        <f>(F249/E249)*100</f>
        <v>73.109834052733518</v>
      </c>
    </row>
    <row r="250" spans="1:7" s="43" customFormat="1" ht="18.75" customHeight="1" x14ac:dyDescent="0.25">
      <c r="A250" s="47"/>
      <c r="B250" s="49"/>
      <c r="C250" s="200"/>
      <c r="D250" s="201"/>
      <c r="E250" s="201"/>
      <c r="F250" s="201"/>
      <c r="G250" s="201"/>
    </row>
    <row r="251" spans="1:7" s="43" customFormat="1" ht="13.5" hidden="1" customHeight="1" x14ac:dyDescent="0.25">
      <c r="A251" s="47"/>
      <c r="B251" s="49"/>
      <c r="C251" s="200"/>
      <c r="D251" s="201"/>
      <c r="E251" s="201"/>
      <c r="F251" s="201"/>
      <c r="G251" s="201"/>
    </row>
    <row r="252" spans="1:7" s="43" customFormat="1" ht="13.5" hidden="1" customHeight="1" x14ac:dyDescent="0.25">
      <c r="A252" s="47"/>
      <c r="B252" s="49"/>
      <c r="C252" s="200"/>
      <c r="D252" s="201"/>
      <c r="E252" s="201"/>
      <c r="F252" s="201"/>
      <c r="G252" s="201"/>
    </row>
    <row r="253" spans="1:7" s="43" customFormat="1" ht="13.5" hidden="1" customHeight="1" x14ac:dyDescent="0.25">
      <c r="A253" s="47"/>
      <c r="B253" s="49"/>
      <c r="C253" s="200"/>
      <c r="D253" s="201"/>
      <c r="E253" s="201"/>
      <c r="F253" s="201"/>
      <c r="G253" s="201"/>
    </row>
    <row r="254" spans="1:7" s="43" customFormat="1" ht="13.5" hidden="1" customHeight="1" x14ac:dyDescent="0.25">
      <c r="A254" s="47"/>
      <c r="B254" s="49"/>
      <c r="C254" s="200"/>
      <c r="D254" s="201"/>
      <c r="E254" s="201"/>
      <c r="F254" s="201"/>
      <c r="G254" s="201"/>
    </row>
    <row r="255" spans="1:7" s="43" customFormat="1" ht="13.5" hidden="1" customHeight="1" x14ac:dyDescent="0.25">
      <c r="A255" s="47"/>
      <c r="B255" s="49"/>
      <c r="C255" s="200"/>
      <c r="D255" s="201"/>
      <c r="E255" s="201"/>
      <c r="F255" s="201"/>
      <c r="G255" s="201"/>
    </row>
    <row r="256" spans="1:7" s="43" customFormat="1" ht="16.5" customHeight="1" x14ac:dyDescent="0.25">
      <c r="A256" s="47"/>
      <c r="B256" s="49"/>
      <c r="C256" s="200"/>
      <c r="D256" s="201"/>
      <c r="E256" s="201"/>
      <c r="F256" s="201"/>
      <c r="G256" s="201"/>
    </row>
    <row r="257" spans="1:7" s="43" customFormat="1" ht="15.75" customHeight="1" thickBot="1" x14ac:dyDescent="0.3">
      <c r="A257" s="47"/>
      <c r="B257" s="49"/>
      <c r="C257" s="200"/>
      <c r="D257" s="201"/>
      <c r="E257" s="201"/>
      <c r="F257" s="201"/>
      <c r="G257" s="201"/>
    </row>
    <row r="258" spans="1:7" s="43" customFormat="1" ht="15.75" x14ac:dyDescent="0.25">
      <c r="A258" s="203" t="s">
        <v>57</v>
      </c>
      <c r="B258" s="204" t="s">
        <v>56</v>
      </c>
      <c r="C258" s="203" t="s">
        <v>54</v>
      </c>
      <c r="D258" s="203" t="s">
        <v>53</v>
      </c>
      <c r="E258" s="203" t="s">
        <v>53</v>
      </c>
      <c r="F258" s="94" t="s">
        <v>7</v>
      </c>
      <c r="G258" s="203" t="s">
        <v>200</v>
      </c>
    </row>
    <row r="259" spans="1:7" s="43" customFormat="1" ht="15.75" customHeight="1" thickBot="1" x14ac:dyDescent="0.3">
      <c r="A259" s="205"/>
      <c r="B259" s="206"/>
      <c r="C259" s="207"/>
      <c r="D259" s="208" t="s">
        <v>51</v>
      </c>
      <c r="E259" s="208" t="s">
        <v>50</v>
      </c>
      <c r="F259" s="91" t="s">
        <v>333</v>
      </c>
      <c r="G259" s="208" t="s">
        <v>201</v>
      </c>
    </row>
    <row r="260" spans="1:7" s="43" customFormat="1" ht="16.5" thickTop="1" x14ac:dyDescent="0.25">
      <c r="A260" s="209">
        <v>120</v>
      </c>
      <c r="B260" s="209"/>
      <c r="C260" s="127" t="s">
        <v>77</v>
      </c>
      <c r="D260" s="137"/>
      <c r="E260" s="136"/>
      <c r="F260" s="131"/>
      <c r="G260" s="137"/>
    </row>
    <row r="261" spans="1:7" s="43" customFormat="1" ht="15" customHeight="1" x14ac:dyDescent="0.25">
      <c r="A261" s="146"/>
      <c r="B261" s="238"/>
      <c r="C261" s="127"/>
      <c r="D261" s="135"/>
      <c r="E261" s="134"/>
      <c r="F261" s="212"/>
      <c r="G261" s="135"/>
    </row>
    <row r="262" spans="1:7" s="43" customFormat="1" ht="15" customHeight="1" x14ac:dyDescent="0.25">
      <c r="A262" s="146"/>
      <c r="B262" s="238"/>
      <c r="C262" s="127"/>
      <c r="D262" s="239"/>
      <c r="E262" s="240"/>
      <c r="F262" s="244"/>
      <c r="G262" s="135"/>
    </row>
    <row r="263" spans="1:7" s="43" customFormat="1" ht="15.75" x14ac:dyDescent="0.25">
      <c r="A263" s="146"/>
      <c r="B263" s="217">
        <v>1014</v>
      </c>
      <c r="C263" s="141" t="s">
        <v>442</v>
      </c>
      <c r="D263" s="239">
        <v>120</v>
      </c>
      <c r="E263" s="240">
        <v>120</v>
      </c>
      <c r="F263" s="244">
        <v>0</v>
      </c>
      <c r="G263" s="135">
        <f t="shared" ref="G263:G276" si="17">(F263/E263)*100</f>
        <v>0</v>
      </c>
    </row>
    <row r="264" spans="1:7" s="43" customFormat="1" ht="15.75" x14ac:dyDescent="0.25">
      <c r="A264" s="146"/>
      <c r="B264" s="217">
        <v>2310</v>
      </c>
      <c r="C264" s="141" t="s">
        <v>320</v>
      </c>
      <c r="D264" s="239">
        <v>20</v>
      </c>
      <c r="E264" s="240">
        <v>20</v>
      </c>
      <c r="F264" s="244">
        <v>0</v>
      </c>
      <c r="G264" s="135">
        <f t="shared" si="17"/>
        <v>0</v>
      </c>
    </row>
    <row r="265" spans="1:7" s="43" customFormat="1" ht="15" x14ac:dyDescent="0.2">
      <c r="A265" s="141"/>
      <c r="B265" s="217">
        <v>3313</v>
      </c>
      <c r="C265" s="141" t="s">
        <v>443</v>
      </c>
      <c r="D265" s="135">
        <v>95</v>
      </c>
      <c r="E265" s="134">
        <v>95</v>
      </c>
      <c r="F265" s="244">
        <v>6.4</v>
      </c>
      <c r="G265" s="135">
        <f t="shared" si="17"/>
        <v>6.7368421052631575</v>
      </c>
    </row>
    <row r="266" spans="1:7" s="43" customFormat="1" ht="15" x14ac:dyDescent="0.2">
      <c r="A266" s="141"/>
      <c r="B266" s="217">
        <v>3412</v>
      </c>
      <c r="C266" s="141" t="s">
        <v>221</v>
      </c>
      <c r="D266" s="135">
        <v>9</v>
      </c>
      <c r="E266" s="134">
        <v>99.5</v>
      </c>
      <c r="F266" s="244">
        <v>0</v>
      </c>
      <c r="G266" s="135">
        <f t="shared" si="17"/>
        <v>0</v>
      </c>
    </row>
    <row r="267" spans="1:7" s="43" customFormat="1" ht="15" x14ac:dyDescent="0.2">
      <c r="A267" s="141"/>
      <c r="B267" s="217">
        <v>3612</v>
      </c>
      <c r="C267" s="141" t="s">
        <v>321</v>
      </c>
      <c r="D267" s="135">
        <v>8730</v>
      </c>
      <c r="E267" s="134">
        <v>8689</v>
      </c>
      <c r="F267" s="244">
        <v>1975.1</v>
      </c>
      <c r="G267" s="135">
        <f t="shared" si="17"/>
        <v>22.731039245022441</v>
      </c>
    </row>
    <row r="268" spans="1:7" s="43" customFormat="1" ht="15" x14ac:dyDescent="0.2">
      <c r="A268" s="141"/>
      <c r="B268" s="217">
        <v>3613</v>
      </c>
      <c r="C268" s="141" t="s">
        <v>322</v>
      </c>
      <c r="D268" s="135">
        <v>7549</v>
      </c>
      <c r="E268" s="134">
        <v>8346.5</v>
      </c>
      <c r="F268" s="244">
        <v>3186</v>
      </c>
      <c r="G268" s="135">
        <f t="shared" si="17"/>
        <v>38.171688731803748</v>
      </c>
    </row>
    <row r="269" spans="1:7" s="43" customFormat="1" ht="15" x14ac:dyDescent="0.2">
      <c r="A269" s="141"/>
      <c r="B269" s="217">
        <v>3632</v>
      </c>
      <c r="C269" s="141" t="s">
        <v>226</v>
      </c>
      <c r="D269" s="135">
        <v>1618</v>
      </c>
      <c r="E269" s="134">
        <v>1698</v>
      </c>
      <c r="F269" s="244">
        <v>220.9</v>
      </c>
      <c r="G269" s="135">
        <f t="shared" si="17"/>
        <v>13.00942285041225</v>
      </c>
    </row>
    <row r="270" spans="1:7" s="43" customFormat="1" ht="15" x14ac:dyDescent="0.2">
      <c r="A270" s="141"/>
      <c r="B270" s="217">
        <v>3634</v>
      </c>
      <c r="C270" s="141" t="s">
        <v>323</v>
      </c>
      <c r="D270" s="135">
        <v>1000</v>
      </c>
      <c r="E270" s="134">
        <v>1955.9</v>
      </c>
      <c r="F270" s="244">
        <v>417.1</v>
      </c>
      <c r="G270" s="135">
        <f t="shared" si="17"/>
        <v>21.325221125824427</v>
      </c>
    </row>
    <row r="271" spans="1:7" s="43" customFormat="1" ht="15" x14ac:dyDescent="0.2">
      <c r="A271" s="141"/>
      <c r="B271" s="217">
        <v>3639</v>
      </c>
      <c r="C271" s="141" t="s">
        <v>324</v>
      </c>
      <c r="D271" s="135">
        <f>14518-11920</f>
        <v>2598</v>
      </c>
      <c r="E271" s="134">
        <v>3560.7</v>
      </c>
      <c r="F271" s="244">
        <v>963.9</v>
      </c>
      <c r="G271" s="135">
        <f t="shared" si="17"/>
        <v>27.070519841604181</v>
      </c>
    </row>
    <row r="272" spans="1:7" s="43" customFormat="1" ht="15" hidden="1" customHeight="1" x14ac:dyDescent="0.2">
      <c r="A272" s="141"/>
      <c r="B272" s="217">
        <v>3639</v>
      </c>
      <c r="C272" s="141" t="s">
        <v>325</v>
      </c>
      <c r="D272" s="135"/>
      <c r="E272" s="134"/>
      <c r="F272" s="244">
        <v>0</v>
      </c>
      <c r="G272" s="135" t="e">
        <f t="shared" si="17"/>
        <v>#DIV/0!</v>
      </c>
    </row>
    <row r="273" spans="1:7" s="43" customFormat="1" ht="15" x14ac:dyDescent="0.2">
      <c r="A273" s="141"/>
      <c r="B273" s="217">
        <v>3639</v>
      </c>
      <c r="C273" s="141" t="s">
        <v>326</v>
      </c>
      <c r="D273" s="135">
        <v>11920</v>
      </c>
      <c r="E273" s="134">
        <v>11105.4</v>
      </c>
      <c r="F273" s="244">
        <v>1442.9</v>
      </c>
      <c r="G273" s="135">
        <f t="shared" si="17"/>
        <v>12.992778288040055</v>
      </c>
    </row>
    <row r="274" spans="1:7" s="43" customFormat="1" ht="15" x14ac:dyDescent="0.2">
      <c r="A274" s="141"/>
      <c r="B274" s="217">
        <v>3729</v>
      </c>
      <c r="C274" s="141" t="s">
        <v>327</v>
      </c>
      <c r="D274" s="135">
        <v>1</v>
      </c>
      <c r="E274" s="134">
        <v>1</v>
      </c>
      <c r="F274" s="244">
        <v>0</v>
      </c>
      <c r="G274" s="135">
        <f t="shared" si="17"/>
        <v>0</v>
      </c>
    </row>
    <row r="275" spans="1:7" s="43" customFormat="1" ht="15" x14ac:dyDescent="0.2">
      <c r="A275" s="248"/>
      <c r="B275" s="260">
        <v>4349</v>
      </c>
      <c r="C275" s="248" t="s">
        <v>328</v>
      </c>
      <c r="D275" s="239">
        <v>8</v>
      </c>
      <c r="E275" s="240">
        <v>8</v>
      </c>
      <c r="F275" s="244">
        <v>2.4</v>
      </c>
      <c r="G275" s="135">
        <f t="shared" si="17"/>
        <v>30</v>
      </c>
    </row>
    <row r="276" spans="1:7" s="43" customFormat="1" ht="15" x14ac:dyDescent="0.2">
      <c r="A276" s="248"/>
      <c r="B276" s="260">
        <v>5512</v>
      </c>
      <c r="C276" s="248" t="s">
        <v>425</v>
      </c>
      <c r="D276" s="239">
        <v>466</v>
      </c>
      <c r="E276" s="240">
        <v>466</v>
      </c>
      <c r="F276" s="244">
        <v>72.599999999999994</v>
      </c>
      <c r="G276" s="135">
        <f t="shared" si="17"/>
        <v>15.579399141630901</v>
      </c>
    </row>
    <row r="277" spans="1:7" s="43" customFormat="1" ht="15" hidden="1" x14ac:dyDescent="0.2">
      <c r="A277" s="248"/>
      <c r="B277" s="260">
        <v>6409</v>
      </c>
      <c r="C277" s="248" t="s">
        <v>329</v>
      </c>
      <c r="D277" s="239"/>
      <c r="E277" s="240"/>
      <c r="F277" s="244">
        <v>0</v>
      </c>
      <c r="G277" s="135" t="e">
        <f>(#REF!/E277)*100</f>
        <v>#REF!</v>
      </c>
    </row>
    <row r="278" spans="1:7" s="43" customFormat="1" ht="15" customHeight="1" thickBot="1" x14ac:dyDescent="0.3">
      <c r="A278" s="241"/>
      <c r="B278" s="241"/>
      <c r="C278" s="265"/>
      <c r="D278" s="274"/>
      <c r="E278" s="275"/>
      <c r="F278" s="276"/>
      <c r="G278" s="274"/>
    </row>
    <row r="279" spans="1:7" s="43" customFormat="1" ht="18.75" customHeight="1" thickTop="1" thickBot="1" x14ac:dyDescent="0.3">
      <c r="A279" s="230"/>
      <c r="B279" s="264"/>
      <c r="C279" s="259" t="s">
        <v>330</v>
      </c>
      <c r="D279" s="277">
        <f t="shared" ref="D279:F279" si="18">SUM(D263:D277)</f>
        <v>34134</v>
      </c>
      <c r="E279" s="278">
        <f t="shared" si="18"/>
        <v>36165</v>
      </c>
      <c r="F279" s="279">
        <f t="shared" si="18"/>
        <v>8287.2999999999993</v>
      </c>
      <c r="G279" s="285">
        <f>(F279/E279)*100</f>
        <v>22.915249550670534</v>
      </c>
    </row>
    <row r="280" spans="1:7" s="43" customFormat="1" ht="15.75" customHeight="1" x14ac:dyDescent="0.25">
      <c r="A280" s="47"/>
      <c r="B280" s="49"/>
      <c r="C280" s="200"/>
      <c r="D280" s="201"/>
      <c r="E280" s="201"/>
      <c r="F280" s="201"/>
      <c r="G280" s="201"/>
    </row>
    <row r="281" spans="1:7" s="43" customFormat="1" ht="15.75" customHeight="1" x14ac:dyDescent="0.25">
      <c r="A281" s="47"/>
      <c r="B281" s="49"/>
      <c r="C281" s="200"/>
      <c r="D281" s="201"/>
      <c r="E281" s="201"/>
      <c r="F281" s="201"/>
      <c r="G281" s="201"/>
    </row>
    <row r="282" spans="1:7" s="43" customFormat="1" ht="15.75" customHeight="1" thickBot="1" x14ac:dyDescent="0.25"/>
    <row r="283" spans="1:7" s="43" customFormat="1" ht="15.75" x14ac:dyDescent="0.25">
      <c r="A283" s="203" t="s">
        <v>57</v>
      </c>
      <c r="B283" s="204" t="s">
        <v>56</v>
      </c>
      <c r="C283" s="203" t="s">
        <v>54</v>
      </c>
      <c r="D283" s="203" t="s">
        <v>53</v>
      </c>
      <c r="E283" s="203" t="s">
        <v>53</v>
      </c>
      <c r="F283" s="94" t="s">
        <v>7</v>
      </c>
      <c r="G283" s="203" t="s">
        <v>200</v>
      </c>
    </row>
    <row r="284" spans="1:7" s="43" customFormat="1" ht="15.75" customHeight="1" thickBot="1" x14ac:dyDescent="0.3">
      <c r="A284" s="205"/>
      <c r="B284" s="206"/>
      <c r="C284" s="207"/>
      <c r="D284" s="208" t="s">
        <v>51</v>
      </c>
      <c r="E284" s="208" t="s">
        <v>50</v>
      </c>
      <c r="F284" s="91" t="s">
        <v>333</v>
      </c>
      <c r="G284" s="208" t="s">
        <v>201</v>
      </c>
    </row>
    <row r="285" spans="1:7" s="43" customFormat="1" ht="38.25" customHeight="1" thickTop="1" thickBot="1" x14ac:dyDescent="0.3">
      <c r="A285" s="259"/>
      <c r="B285" s="280"/>
      <c r="C285" s="281" t="s">
        <v>331</v>
      </c>
      <c r="D285" s="282">
        <f>SUM(D61,D89,D149,D181,D202,D223,D234,D249,D279,)</f>
        <v>572536</v>
      </c>
      <c r="E285" s="283">
        <f>SUM(E61,E89,E149,E181,E202,E223,E234,E249,E279)</f>
        <v>625792.19999999995</v>
      </c>
      <c r="F285" s="284">
        <f>SUM(F61,F89,F149,F181,F202,F223,F234,F249,F279,)</f>
        <v>181057.5</v>
      </c>
      <c r="G285" s="285">
        <f>(F285/E285)*100</f>
        <v>28.932527442815687</v>
      </c>
    </row>
    <row r="286" spans="1:7" ht="15" x14ac:dyDescent="0.2">
      <c r="A286" s="52"/>
      <c r="B286" s="52"/>
      <c r="C286" s="52"/>
      <c r="D286" s="52"/>
      <c r="E286" s="52"/>
      <c r="F286" s="52"/>
      <c r="G286" s="52"/>
    </row>
    <row r="287" spans="1:7" ht="15" customHeight="1" x14ac:dyDescent="0.2">
      <c r="A287" s="52"/>
      <c r="B287" s="52"/>
      <c r="C287" s="52"/>
      <c r="D287" s="52"/>
      <c r="E287" s="52"/>
      <c r="F287" s="52"/>
      <c r="G287" s="52"/>
    </row>
    <row r="288" spans="1:7" ht="15" customHeight="1" x14ac:dyDescent="0.2">
      <c r="A288" s="52"/>
      <c r="B288" s="52"/>
      <c r="C288" s="52"/>
      <c r="D288" s="52"/>
      <c r="E288" s="52"/>
      <c r="F288" s="52"/>
      <c r="G288" s="52"/>
    </row>
    <row r="289" spans="1:7" ht="15" customHeight="1" x14ac:dyDescent="0.2">
      <c r="A289" s="52"/>
      <c r="B289" s="52"/>
      <c r="C289" s="51"/>
      <c r="D289" s="52"/>
      <c r="E289" s="52"/>
      <c r="F289" s="52"/>
      <c r="G289" s="52"/>
    </row>
    <row r="290" spans="1:7" ht="15" x14ac:dyDescent="0.2">
      <c r="A290" s="52"/>
      <c r="B290" s="52"/>
      <c r="C290" s="52"/>
      <c r="D290" s="52"/>
      <c r="E290" s="52"/>
      <c r="F290" s="52"/>
      <c r="G290" s="52"/>
    </row>
    <row r="291" spans="1:7" ht="15" x14ac:dyDescent="0.2">
      <c r="A291" s="52"/>
      <c r="B291" s="52"/>
      <c r="C291" s="52"/>
      <c r="D291" s="52"/>
      <c r="E291" s="52"/>
      <c r="F291" s="52"/>
      <c r="G291" s="52"/>
    </row>
    <row r="292" spans="1:7" ht="15" x14ac:dyDescent="0.2">
      <c r="A292" s="52"/>
      <c r="B292" s="52"/>
      <c r="C292" s="51"/>
      <c r="D292" s="52"/>
      <c r="E292" s="52"/>
      <c r="F292" s="52"/>
      <c r="G292" s="52"/>
    </row>
    <row r="293" spans="1:7" ht="15" x14ac:dyDescent="0.2">
      <c r="A293" s="52"/>
      <c r="B293" s="52"/>
      <c r="C293" s="52"/>
      <c r="D293" s="52"/>
      <c r="E293" s="52"/>
      <c r="F293" s="52"/>
      <c r="G293" s="52"/>
    </row>
    <row r="294" spans="1:7" ht="15" x14ac:dyDescent="0.2">
      <c r="A294" s="52"/>
      <c r="B294" s="52"/>
      <c r="C294" s="52"/>
      <c r="D294" s="52"/>
      <c r="E294" s="52"/>
      <c r="F294" s="52"/>
      <c r="G294" s="52"/>
    </row>
    <row r="295" spans="1:7" ht="15" x14ac:dyDescent="0.2">
      <c r="A295" s="52"/>
      <c r="B295" s="52"/>
      <c r="C295" s="52"/>
      <c r="D295" s="52"/>
      <c r="E295" s="52"/>
      <c r="F295" s="52"/>
      <c r="G295" s="52"/>
    </row>
    <row r="296" spans="1:7" ht="15" x14ac:dyDescent="0.2">
      <c r="A296" s="52"/>
      <c r="B296" s="52"/>
      <c r="C296" s="52"/>
      <c r="D296" s="52"/>
      <c r="E296" s="52"/>
      <c r="F296" s="52"/>
      <c r="G296" s="52"/>
    </row>
    <row r="297" spans="1:7" ht="15" x14ac:dyDescent="0.2">
      <c r="A297" s="52"/>
      <c r="B297" s="52"/>
      <c r="C297" s="52"/>
      <c r="D297" s="52"/>
      <c r="E297" s="52"/>
      <c r="F297" s="52"/>
      <c r="G297" s="52"/>
    </row>
    <row r="298" spans="1:7" ht="15" x14ac:dyDescent="0.2">
      <c r="A298" s="52"/>
      <c r="B298" s="52"/>
      <c r="C298" s="52"/>
      <c r="D298" s="52"/>
      <c r="E298" s="52"/>
      <c r="F298" s="52"/>
      <c r="G298" s="52"/>
    </row>
    <row r="299" spans="1:7" ht="15" x14ac:dyDescent="0.2">
      <c r="A299" s="52"/>
      <c r="B299" s="52"/>
      <c r="C299" s="52"/>
      <c r="D299" s="52"/>
      <c r="E299" s="52"/>
      <c r="F299" s="52"/>
      <c r="G299" s="52"/>
    </row>
    <row r="300" spans="1:7" ht="15" x14ac:dyDescent="0.2">
      <c r="A300" s="52"/>
      <c r="B300" s="52"/>
      <c r="C300" s="52"/>
      <c r="D300" s="52"/>
      <c r="E300" s="52"/>
      <c r="F300" s="52"/>
      <c r="G300" s="52"/>
    </row>
    <row r="301" spans="1:7" ht="15" x14ac:dyDescent="0.2">
      <c r="A301" s="52"/>
      <c r="B301" s="52"/>
      <c r="C301" s="52"/>
      <c r="D301" s="52"/>
      <c r="E301" s="52"/>
      <c r="F301" s="52"/>
      <c r="G301" s="52"/>
    </row>
    <row r="302" spans="1:7" ht="15" x14ac:dyDescent="0.2">
      <c r="A302" s="52"/>
      <c r="B302" s="52"/>
      <c r="C302" s="52"/>
      <c r="D302" s="52"/>
      <c r="E302" s="52"/>
      <c r="F302" s="52"/>
      <c r="G302" s="52"/>
    </row>
    <row r="303" spans="1:7" ht="15" x14ac:dyDescent="0.2">
      <c r="A303" s="52"/>
      <c r="B303" s="52"/>
      <c r="C303" s="52"/>
      <c r="D303" s="52"/>
      <c r="E303" s="52"/>
      <c r="F303" s="52"/>
      <c r="G303" s="52"/>
    </row>
    <row r="304" spans="1:7" ht="15" x14ac:dyDescent="0.2">
      <c r="A304" s="52"/>
      <c r="B304" s="52"/>
      <c r="C304" s="52"/>
      <c r="D304" s="52"/>
      <c r="E304" s="52"/>
      <c r="F304" s="52"/>
      <c r="G304" s="52"/>
    </row>
    <row r="305" spans="1:7" ht="15" x14ac:dyDescent="0.2">
      <c r="A305" s="52"/>
      <c r="B305" s="52"/>
      <c r="C305" s="52"/>
      <c r="D305" s="52"/>
      <c r="E305" s="52"/>
      <c r="F305" s="52"/>
      <c r="G305" s="52"/>
    </row>
    <row r="306" spans="1:7" ht="15" x14ac:dyDescent="0.2">
      <c r="A306" s="52"/>
      <c r="B306" s="52"/>
      <c r="C306" s="52"/>
      <c r="D306" s="52"/>
      <c r="E306" s="52"/>
      <c r="F306" s="52"/>
      <c r="G306" s="52"/>
    </row>
  </sheetData>
  <pageMargins left="0.19685039370078741" right="0.19685039370078741" top="0.19685039370078741" bottom="0.19685039370078741" header="0.31496062992125984" footer="0.35433070866141736"/>
  <pageSetup paperSize="9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8"/>
  <sheetViews>
    <sheetView workbookViewId="0">
      <selection activeCell="D124" sqref="D124"/>
    </sheetView>
  </sheetViews>
  <sheetFormatPr defaultRowHeight="12.75" x14ac:dyDescent="0.2"/>
  <cols>
    <col min="1" max="1" width="4.85546875" style="296" customWidth="1"/>
    <col min="2" max="2" width="10.42578125" style="296" customWidth="1"/>
    <col min="3" max="3" width="11.5703125" style="296" customWidth="1"/>
    <col min="4" max="4" width="92.28515625" style="296" customWidth="1"/>
    <col min="5" max="5" width="13" style="296" customWidth="1"/>
    <col min="6" max="6" width="11.28515625" style="296" hidden="1" customWidth="1"/>
    <col min="7" max="7" width="12.28515625" style="296" hidden="1" customWidth="1"/>
    <col min="8" max="8" width="9.7109375" style="296" bestFit="1" customWidth="1"/>
    <col min="9" max="256" width="9.140625" style="296"/>
    <col min="257" max="257" width="4.85546875" style="296" customWidth="1"/>
    <col min="258" max="258" width="10.42578125" style="296" customWidth="1"/>
    <col min="259" max="259" width="11.5703125" style="296" customWidth="1"/>
    <col min="260" max="260" width="92.28515625" style="296" customWidth="1"/>
    <col min="261" max="261" width="13" style="296" customWidth="1"/>
    <col min="262" max="263" width="0" style="296" hidden="1" customWidth="1"/>
    <col min="264" max="264" width="9.7109375" style="296" bestFit="1" customWidth="1"/>
    <col min="265" max="512" width="9.140625" style="296"/>
    <col min="513" max="513" width="4.85546875" style="296" customWidth="1"/>
    <col min="514" max="514" width="10.42578125" style="296" customWidth="1"/>
    <col min="515" max="515" width="11.5703125" style="296" customWidth="1"/>
    <col min="516" max="516" width="92.28515625" style="296" customWidth="1"/>
    <col min="517" max="517" width="13" style="296" customWidth="1"/>
    <col min="518" max="519" width="0" style="296" hidden="1" customWidth="1"/>
    <col min="520" max="520" width="9.7109375" style="296" bestFit="1" customWidth="1"/>
    <col min="521" max="768" width="9.140625" style="296"/>
    <col min="769" max="769" width="4.85546875" style="296" customWidth="1"/>
    <col min="770" max="770" width="10.42578125" style="296" customWidth="1"/>
    <col min="771" max="771" width="11.5703125" style="296" customWidth="1"/>
    <col min="772" max="772" width="92.28515625" style="296" customWidth="1"/>
    <col min="773" max="773" width="13" style="296" customWidth="1"/>
    <col min="774" max="775" width="0" style="296" hidden="1" customWidth="1"/>
    <col min="776" max="776" width="9.7109375" style="296" bestFit="1" customWidth="1"/>
    <col min="777" max="1024" width="9.140625" style="296"/>
    <col min="1025" max="1025" width="4.85546875" style="296" customWidth="1"/>
    <col min="1026" max="1026" width="10.42578125" style="296" customWidth="1"/>
    <col min="1027" max="1027" width="11.5703125" style="296" customWidth="1"/>
    <col min="1028" max="1028" width="92.28515625" style="296" customWidth="1"/>
    <col min="1029" max="1029" width="13" style="296" customWidth="1"/>
    <col min="1030" max="1031" width="0" style="296" hidden="1" customWidth="1"/>
    <col min="1032" max="1032" width="9.7109375" style="296" bestFit="1" customWidth="1"/>
    <col min="1033" max="1280" width="9.140625" style="296"/>
    <col min="1281" max="1281" width="4.85546875" style="296" customWidth="1"/>
    <col min="1282" max="1282" width="10.42578125" style="296" customWidth="1"/>
    <col min="1283" max="1283" width="11.5703125" style="296" customWidth="1"/>
    <col min="1284" max="1284" width="92.28515625" style="296" customWidth="1"/>
    <col min="1285" max="1285" width="13" style="296" customWidth="1"/>
    <col min="1286" max="1287" width="0" style="296" hidden="1" customWidth="1"/>
    <col min="1288" max="1288" width="9.7109375" style="296" bestFit="1" customWidth="1"/>
    <col min="1289" max="1536" width="9.140625" style="296"/>
    <col min="1537" max="1537" width="4.85546875" style="296" customWidth="1"/>
    <col min="1538" max="1538" width="10.42578125" style="296" customWidth="1"/>
    <col min="1539" max="1539" width="11.5703125" style="296" customWidth="1"/>
    <col min="1540" max="1540" width="92.28515625" style="296" customWidth="1"/>
    <col min="1541" max="1541" width="13" style="296" customWidth="1"/>
    <col min="1542" max="1543" width="0" style="296" hidden="1" customWidth="1"/>
    <col min="1544" max="1544" width="9.7109375" style="296" bestFit="1" customWidth="1"/>
    <col min="1545" max="1792" width="9.140625" style="296"/>
    <col min="1793" max="1793" width="4.85546875" style="296" customWidth="1"/>
    <col min="1794" max="1794" width="10.42578125" style="296" customWidth="1"/>
    <col min="1795" max="1795" width="11.5703125" style="296" customWidth="1"/>
    <col min="1796" max="1796" width="92.28515625" style="296" customWidth="1"/>
    <col min="1797" max="1797" width="13" style="296" customWidth="1"/>
    <col min="1798" max="1799" width="0" style="296" hidden="1" customWidth="1"/>
    <col min="1800" max="1800" width="9.7109375" style="296" bestFit="1" customWidth="1"/>
    <col min="1801" max="2048" width="9.140625" style="296"/>
    <col min="2049" max="2049" width="4.85546875" style="296" customWidth="1"/>
    <col min="2050" max="2050" width="10.42578125" style="296" customWidth="1"/>
    <col min="2051" max="2051" width="11.5703125" style="296" customWidth="1"/>
    <col min="2052" max="2052" width="92.28515625" style="296" customWidth="1"/>
    <col min="2053" max="2053" width="13" style="296" customWidth="1"/>
    <col min="2054" max="2055" width="0" style="296" hidden="1" customWidth="1"/>
    <col min="2056" max="2056" width="9.7109375" style="296" bestFit="1" customWidth="1"/>
    <col min="2057" max="2304" width="9.140625" style="296"/>
    <col min="2305" max="2305" width="4.85546875" style="296" customWidth="1"/>
    <col min="2306" max="2306" width="10.42578125" style="296" customWidth="1"/>
    <col min="2307" max="2307" width="11.5703125" style="296" customWidth="1"/>
    <col min="2308" max="2308" width="92.28515625" style="296" customWidth="1"/>
    <col min="2309" max="2309" width="13" style="296" customWidth="1"/>
    <col min="2310" max="2311" width="0" style="296" hidden="1" customWidth="1"/>
    <col min="2312" max="2312" width="9.7109375" style="296" bestFit="1" customWidth="1"/>
    <col min="2313" max="2560" width="9.140625" style="296"/>
    <col min="2561" max="2561" width="4.85546875" style="296" customWidth="1"/>
    <col min="2562" max="2562" width="10.42578125" style="296" customWidth="1"/>
    <col min="2563" max="2563" width="11.5703125" style="296" customWidth="1"/>
    <col min="2564" max="2564" width="92.28515625" style="296" customWidth="1"/>
    <col min="2565" max="2565" width="13" style="296" customWidth="1"/>
    <col min="2566" max="2567" width="0" style="296" hidden="1" customWidth="1"/>
    <col min="2568" max="2568" width="9.7109375" style="296" bestFit="1" customWidth="1"/>
    <col min="2569" max="2816" width="9.140625" style="296"/>
    <col min="2817" max="2817" width="4.85546875" style="296" customWidth="1"/>
    <col min="2818" max="2818" width="10.42578125" style="296" customWidth="1"/>
    <col min="2819" max="2819" width="11.5703125" style="296" customWidth="1"/>
    <col min="2820" max="2820" width="92.28515625" style="296" customWidth="1"/>
    <col min="2821" max="2821" width="13" style="296" customWidth="1"/>
    <col min="2822" max="2823" width="0" style="296" hidden="1" customWidth="1"/>
    <col min="2824" max="2824" width="9.7109375" style="296" bestFit="1" customWidth="1"/>
    <col min="2825" max="3072" width="9.140625" style="296"/>
    <col min="3073" max="3073" width="4.85546875" style="296" customWidth="1"/>
    <col min="3074" max="3074" width="10.42578125" style="296" customWidth="1"/>
    <col min="3075" max="3075" width="11.5703125" style="296" customWidth="1"/>
    <col min="3076" max="3076" width="92.28515625" style="296" customWidth="1"/>
    <col min="3077" max="3077" width="13" style="296" customWidth="1"/>
    <col min="3078" max="3079" width="0" style="296" hidden="1" customWidth="1"/>
    <col min="3080" max="3080" width="9.7109375" style="296" bestFit="1" customWidth="1"/>
    <col min="3081" max="3328" width="9.140625" style="296"/>
    <col min="3329" max="3329" width="4.85546875" style="296" customWidth="1"/>
    <col min="3330" max="3330" width="10.42578125" style="296" customWidth="1"/>
    <col min="3331" max="3331" width="11.5703125" style="296" customWidth="1"/>
    <col min="3332" max="3332" width="92.28515625" style="296" customWidth="1"/>
    <col min="3333" max="3333" width="13" style="296" customWidth="1"/>
    <col min="3334" max="3335" width="0" style="296" hidden="1" customWidth="1"/>
    <col min="3336" max="3336" width="9.7109375" style="296" bestFit="1" customWidth="1"/>
    <col min="3337" max="3584" width="9.140625" style="296"/>
    <col min="3585" max="3585" width="4.85546875" style="296" customWidth="1"/>
    <col min="3586" max="3586" width="10.42578125" style="296" customWidth="1"/>
    <col min="3587" max="3587" width="11.5703125" style="296" customWidth="1"/>
    <col min="3588" max="3588" width="92.28515625" style="296" customWidth="1"/>
    <col min="3589" max="3589" width="13" style="296" customWidth="1"/>
    <col min="3590" max="3591" width="0" style="296" hidden="1" customWidth="1"/>
    <col min="3592" max="3592" width="9.7109375" style="296" bestFit="1" customWidth="1"/>
    <col min="3593" max="3840" width="9.140625" style="296"/>
    <col min="3841" max="3841" width="4.85546875" style="296" customWidth="1"/>
    <col min="3842" max="3842" width="10.42578125" style="296" customWidth="1"/>
    <col min="3843" max="3843" width="11.5703125" style="296" customWidth="1"/>
    <col min="3844" max="3844" width="92.28515625" style="296" customWidth="1"/>
    <col min="3845" max="3845" width="13" style="296" customWidth="1"/>
    <col min="3846" max="3847" width="0" style="296" hidden="1" customWidth="1"/>
    <col min="3848" max="3848" width="9.7109375" style="296" bestFit="1" customWidth="1"/>
    <col min="3849" max="4096" width="9.140625" style="296"/>
    <col min="4097" max="4097" width="4.85546875" style="296" customWidth="1"/>
    <col min="4098" max="4098" width="10.42578125" style="296" customWidth="1"/>
    <col min="4099" max="4099" width="11.5703125" style="296" customWidth="1"/>
    <col min="4100" max="4100" width="92.28515625" style="296" customWidth="1"/>
    <col min="4101" max="4101" width="13" style="296" customWidth="1"/>
    <col min="4102" max="4103" width="0" style="296" hidden="1" customWidth="1"/>
    <col min="4104" max="4104" width="9.7109375" style="296" bestFit="1" customWidth="1"/>
    <col min="4105" max="4352" width="9.140625" style="296"/>
    <col min="4353" max="4353" width="4.85546875" style="296" customWidth="1"/>
    <col min="4354" max="4354" width="10.42578125" style="296" customWidth="1"/>
    <col min="4355" max="4355" width="11.5703125" style="296" customWidth="1"/>
    <col min="4356" max="4356" width="92.28515625" style="296" customWidth="1"/>
    <col min="4357" max="4357" width="13" style="296" customWidth="1"/>
    <col min="4358" max="4359" width="0" style="296" hidden="1" customWidth="1"/>
    <col min="4360" max="4360" width="9.7109375" style="296" bestFit="1" customWidth="1"/>
    <col min="4361" max="4608" width="9.140625" style="296"/>
    <col min="4609" max="4609" width="4.85546875" style="296" customWidth="1"/>
    <col min="4610" max="4610" width="10.42578125" style="296" customWidth="1"/>
    <col min="4611" max="4611" width="11.5703125" style="296" customWidth="1"/>
    <col min="4612" max="4612" width="92.28515625" style="296" customWidth="1"/>
    <col min="4613" max="4613" width="13" style="296" customWidth="1"/>
    <col min="4614" max="4615" width="0" style="296" hidden="1" customWidth="1"/>
    <col min="4616" max="4616" width="9.7109375" style="296" bestFit="1" customWidth="1"/>
    <col min="4617" max="4864" width="9.140625" style="296"/>
    <col min="4865" max="4865" width="4.85546875" style="296" customWidth="1"/>
    <col min="4866" max="4866" width="10.42578125" style="296" customWidth="1"/>
    <col min="4867" max="4867" width="11.5703125" style="296" customWidth="1"/>
    <col min="4868" max="4868" width="92.28515625" style="296" customWidth="1"/>
    <col min="4869" max="4869" width="13" style="296" customWidth="1"/>
    <col min="4870" max="4871" width="0" style="296" hidden="1" customWidth="1"/>
    <col min="4872" max="4872" width="9.7109375" style="296" bestFit="1" customWidth="1"/>
    <col min="4873" max="5120" width="9.140625" style="296"/>
    <col min="5121" max="5121" width="4.85546875" style="296" customWidth="1"/>
    <col min="5122" max="5122" width="10.42578125" style="296" customWidth="1"/>
    <col min="5123" max="5123" width="11.5703125" style="296" customWidth="1"/>
    <col min="5124" max="5124" width="92.28515625" style="296" customWidth="1"/>
    <col min="5125" max="5125" width="13" style="296" customWidth="1"/>
    <col min="5126" max="5127" width="0" style="296" hidden="1" customWidth="1"/>
    <col min="5128" max="5128" width="9.7109375" style="296" bestFit="1" customWidth="1"/>
    <col min="5129" max="5376" width="9.140625" style="296"/>
    <col min="5377" max="5377" width="4.85546875" style="296" customWidth="1"/>
    <col min="5378" max="5378" width="10.42578125" style="296" customWidth="1"/>
    <col min="5379" max="5379" width="11.5703125" style="296" customWidth="1"/>
    <col min="5380" max="5380" width="92.28515625" style="296" customWidth="1"/>
    <col min="5381" max="5381" width="13" style="296" customWidth="1"/>
    <col min="5382" max="5383" width="0" style="296" hidden="1" customWidth="1"/>
    <col min="5384" max="5384" width="9.7109375" style="296" bestFit="1" customWidth="1"/>
    <col min="5385" max="5632" width="9.140625" style="296"/>
    <col min="5633" max="5633" width="4.85546875" style="296" customWidth="1"/>
    <col min="5634" max="5634" width="10.42578125" style="296" customWidth="1"/>
    <col min="5635" max="5635" width="11.5703125" style="296" customWidth="1"/>
    <col min="5636" max="5636" width="92.28515625" style="296" customWidth="1"/>
    <col min="5637" max="5637" width="13" style="296" customWidth="1"/>
    <col min="5638" max="5639" width="0" style="296" hidden="1" customWidth="1"/>
    <col min="5640" max="5640" width="9.7109375" style="296" bestFit="1" customWidth="1"/>
    <col min="5641" max="5888" width="9.140625" style="296"/>
    <col min="5889" max="5889" width="4.85546875" style="296" customWidth="1"/>
    <col min="5890" max="5890" width="10.42578125" style="296" customWidth="1"/>
    <col min="5891" max="5891" width="11.5703125" style="296" customWidth="1"/>
    <col min="5892" max="5892" width="92.28515625" style="296" customWidth="1"/>
    <col min="5893" max="5893" width="13" style="296" customWidth="1"/>
    <col min="5894" max="5895" width="0" style="296" hidden="1" customWidth="1"/>
    <col min="5896" max="5896" width="9.7109375" style="296" bestFit="1" customWidth="1"/>
    <col min="5897" max="6144" width="9.140625" style="296"/>
    <col min="6145" max="6145" width="4.85546875" style="296" customWidth="1"/>
    <col min="6146" max="6146" width="10.42578125" style="296" customWidth="1"/>
    <col min="6147" max="6147" width="11.5703125" style="296" customWidth="1"/>
    <col min="6148" max="6148" width="92.28515625" style="296" customWidth="1"/>
    <col min="6149" max="6149" width="13" style="296" customWidth="1"/>
    <col min="6150" max="6151" width="0" style="296" hidden="1" customWidth="1"/>
    <col min="6152" max="6152" width="9.7109375" style="296" bestFit="1" customWidth="1"/>
    <col min="6153" max="6400" width="9.140625" style="296"/>
    <col min="6401" max="6401" width="4.85546875" style="296" customWidth="1"/>
    <col min="6402" max="6402" width="10.42578125" style="296" customWidth="1"/>
    <col min="6403" max="6403" width="11.5703125" style="296" customWidth="1"/>
    <col min="6404" max="6404" width="92.28515625" style="296" customWidth="1"/>
    <col min="6405" max="6405" width="13" style="296" customWidth="1"/>
    <col min="6406" max="6407" width="0" style="296" hidden="1" customWidth="1"/>
    <col min="6408" max="6408" width="9.7109375" style="296" bestFit="1" customWidth="1"/>
    <col min="6409" max="6656" width="9.140625" style="296"/>
    <col min="6657" max="6657" width="4.85546875" style="296" customWidth="1"/>
    <col min="6658" max="6658" width="10.42578125" style="296" customWidth="1"/>
    <col min="6659" max="6659" width="11.5703125" style="296" customWidth="1"/>
    <col min="6660" max="6660" width="92.28515625" style="296" customWidth="1"/>
    <col min="6661" max="6661" width="13" style="296" customWidth="1"/>
    <col min="6662" max="6663" width="0" style="296" hidden="1" customWidth="1"/>
    <col min="6664" max="6664" width="9.7109375" style="296" bestFit="1" customWidth="1"/>
    <col min="6665" max="6912" width="9.140625" style="296"/>
    <col min="6913" max="6913" width="4.85546875" style="296" customWidth="1"/>
    <col min="6914" max="6914" width="10.42578125" style="296" customWidth="1"/>
    <col min="6915" max="6915" width="11.5703125" style="296" customWidth="1"/>
    <col min="6916" max="6916" width="92.28515625" style="296" customWidth="1"/>
    <col min="6917" max="6917" width="13" style="296" customWidth="1"/>
    <col min="6918" max="6919" width="0" style="296" hidden="1" customWidth="1"/>
    <col min="6920" max="6920" width="9.7109375" style="296" bestFit="1" customWidth="1"/>
    <col min="6921" max="7168" width="9.140625" style="296"/>
    <col min="7169" max="7169" width="4.85546875" style="296" customWidth="1"/>
    <col min="7170" max="7170" width="10.42578125" style="296" customWidth="1"/>
    <col min="7171" max="7171" width="11.5703125" style="296" customWidth="1"/>
    <col min="7172" max="7172" width="92.28515625" style="296" customWidth="1"/>
    <col min="7173" max="7173" width="13" style="296" customWidth="1"/>
    <col min="7174" max="7175" width="0" style="296" hidden="1" customWidth="1"/>
    <col min="7176" max="7176" width="9.7109375" style="296" bestFit="1" customWidth="1"/>
    <col min="7177" max="7424" width="9.140625" style="296"/>
    <col min="7425" max="7425" width="4.85546875" style="296" customWidth="1"/>
    <col min="7426" max="7426" width="10.42578125" style="296" customWidth="1"/>
    <col min="7427" max="7427" width="11.5703125" style="296" customWidth="1"/>
    <col min="7428" max="7428" width="92.28515625" style="296" customWidth="1"/>
    <col min="7429" max="7429" width="13" style="296" customWidth="1"/>
    <col min="7430" max="7431" width="0" style="296" hidden="1" customWidth="1"/>
    <col min="7432" max="7432" width="9.7109375" style="296" bestFit="1" customWidth="1"/>
    <col min="7433" max="7680" width="9.140625" style="296"/>
    <col min="7681" max="7681" width="4.85546875" style="296" customWidth="1"/>
    <col min="7682" max="7682" width="10.42578125" style="296" customWidth="1"/>
    <col min="7683" max="7683" width="11.5703125" style="296" customWidth="1"/>
    <col min="7684" max="7684" width="92.28515625" style="296" customWidth="1"/>
    <col min="7685" max="7685" width="13" style="296" customWidth="1"/>
    <col min="7686" max="7687" width="0" style="296" hidden="1" customWidth="1"/>
    <col min="7688" max="7688" width="9.7109375" style="296" bestFit="1" customWidth="1"/>
    <col min="7689" max="7936" width="9.140625" style="296"/>
    <col min="7937" max="7937" width="4.85546875" style="296" customWidth="1"/>
    <col min="7938" max="7938" width="10.42578125" style="296" customWidth="1"/>
    <col min="7939" max="7939" width="11.5703125" style="296" customWidth="1"/>
    <col min="7940" max="7940" width="92.28515625" style="296" customWidth="1"/>
    <col min="7941" max="7941" width="13" style="296" customWidth="1"/>
    <col min="7942" max="7943" width="0" style="296" hidden="1" customWidth="1"/>
    <col min="7944" max="7944" width="9.7109375" style="296" bestFit="1" customWidth="1"/>
    <col min="7945" max="8192" width="9.140625" style="296"/>
    <col min="8193" max="8193" width="4.85546875" style="296" customWidth="1"/>
    <col min="8194" max="8194" width="10.42578125" style="296" customWidth="1"/>
    <col min="8195" max="8195" width="11.5703125" style="296" customWidth="1"/>
    <col min="8196" max="8196" width="92.28515625" style="296" customWidth="1"/>
    <col min="8197" max="8197" width="13" style="296" customWidth="1"/>
    <col min="8198" max="8199" width="0" style="296" hidden="1" customWidth="1"/>
    <col min="8200" max="8200" width="9.7109375" style="296" bestFit="1" customWidth="1"/>
    <col min="8201" max="8448" width="9.140625" style="296"/>
    <col min="8449" max="8449" width="4.85546875" style="296" customWidth="1"/>
    <col min="8450" max="8450" width="10.42578125" style="296" customWidth="1"/>
    <col min="8451" max="8451" width="11.5703125" style="296" customWidth="1"/>
    <col min="8452" max="8452" width="92.28515625" style="296" customWidth="1"/>
    <col min="8453" max="8453" width="13" style="296" customWidth="1"/>
    <col min="8454" max="8455" width="0" style="296" hidden="1" customWidth="1"/>
    <col min="8456" max="8456" width="9.7109375" style="296" bestFit="1" customWidth="1"/>
    <col min="8457" max="8704" width="9.140625" style="296"/>
    <col min="8705" max="8705" width="4.85546875" style="296" customWidth="1"/>
    <col min="8706" max="8706" width="10.42578125" style="296" customWidth="1"/>
    <col min="8707" max="8707" width="11.5703125" style="296" customWidth="1"/>
    <col min="8708" max="8708" width="92.28515625" style="296" customWidth="1"/>
    <col min="8709" max="8709" width="13" style="296" customWidth="1"/>
    <col min="8710" max="8711" width="0" style="296" hidden="1" customWidth="1"/>
    <col min="8712" max="8712" width="9.7109375" style="296" bestFit="1" customWidth="1"/>
    <col min="8713" max="8960" width="9.140625" style="296"/>
    <col min="8961" max="8961" width="4.85546875" style="296" customWidth="1"/>
    <col min="8962" max="8962" width="10.42578125" style="296" customWidth="1"/>
    <col min="8963" max="8963" width="11.5703125" style="296" customWidth="1"/>
    <col min="8964" max="8964" width="92.28515625" style="296" customWidth="1"/>
    <col min="8965" max="8965" width="13" style="296" customWidth="1"/>
    <col min="8966" max="8967" width="0" style="296" hidden="1" customWidth="1"/>
    <col min="8968" max="8968" width="9.7109375" style="296" bestFit="1" customWidth="1"/>
    <col min="8969" max="9216" width="9.140625" style="296"/>
    <col min="9217" max="9217" width="4.85546875" style="296" customWidth="1"/>
    <col min="9218" max="9218" width="10.42578125" style="296" customWidth="1"/>
    <col min="9219" max="9219" width="11.5703125" style="296" customWidth="1"/>
    <col min="9220" max="9220" width="92.28515625" style="296" customWidth="1"/>
    <col min="9221" max="9221" width="13" style="296" customWidth="1"/>
    <col min="9222" max="9223" width="0" style="296" hidden="1" customWidth="1"/>
    <col min="9224" max="9224" width="9.7109375" style="296" bestFit="1" customWidth="1"/>
    <col min="9225" max="9472" width="9.140625" style="296"/>
    <col min="9473" max="9473" width="4.85546875" style="296" customWidth="1"/>
    <col min="9474" max="9474" width="10.42578125" style="296" customWidth="1"/>
    <col min="9475" max="9475" width="11.5703125" style="296" customWidth="1"/>
    <col min="9476" max="9476" width="92.28515625" style="296" customWidth="1"/>
    <col min="9477" max="9477" width="13" style="296" customWidth="1"/>
    <col min="9478" max="9479" width="0" style="296" hidden="1" customWidth="1"/>
    <col min="9480" max="9480" width="9.7109375" style="296" bestFit="1" customWidth="1"/>
    <col min="9481" max="9728" width="9.140625" style="296"/>
    <col min="9729" max="9729" width="4.85546875" style="296" customWidth="1"/>
    <col min="9730" max="9730" width="10.42578125" style="296" customWidth="1"/>
    <col min="9731" max="9731" width="11.5703125" style="296" customWidth="1"/>
    <col min="9732" max="9732" width="92.28515625" style="296" customWidth="1"/>
    <col min="9733" max="9733" width="13" style="296" customWidth="1"/>
    <col min="9734" max="9735" width="0" style="296" hidden="1" customWidth="1"/>
    <col min="9736" max="9736" width="9.7109375" style="296" bestFit="1" customWidth="1"/>
    <col min="9737" max="9984" width="9.140625" style="296"/>
    <col min="9985" max="9985" width="4.85546875" style="296" customWidth="1"/>
    <col min="9986" max="9986" width="10.42578125" style="296" customWidth="1"/>
    <col min="9987" max="9987" width="11.5703125" style="296" customWidth="1"/>
    <col min="9988" max="9988" width="92.28515625" style="296" customWidth="1"/>
    <col min="9989" max="9989" width="13" style="296" customWidth="1"/>
    <col min="9990" max="9991" width="0" style="296" hidden="1" customWidth="1"/>
    <col min="9992" max="9992" width="9.7109375" style="296" bestFit="1" customWidth="1"/>
    <col min="9993" max="10240" width="9.140625" style="296"/>
    <col min="10241" max="10241" width="4.85546875" style="296" customWidth="1"/>
    <col min="10242" max="10242" width="10.42578125" style="296" customWidth="1"/>
    <col min="10243" max="10243" width="11.5703125" style="296" customWidth="1"/>
    <col min="10244" max="10244" width="92.28515625" style="296" customWidth="1"/>
    <col min="10245" max="10245" width="13" style="296" customWidth="1"/>
    <col min="10246" max="10247" width="0" style="296" hidden="1" customWidth="1"/>
    <col min="10248" max="10248" width="9.7109375" style="296" bestFit="1" customWidth="1"/>
    <col min="10249" max="10496" width="9.140625" style="296"/>
    <col min="10497" max="10497" width="4.85546875" style="296" customWidth="1"/>
    <col min="10498" max="10498" width="10.42578125" style="296" customWidth="1"/>
    <col min="10499" max="10499" width="11.5703125" style="296" customWidth="1"/>
    <col min="10500" max="10500" width="92.28515625" style="296" customWidth="1"/>
    <col min="10501" max="10501" width="13" style="296" customWidth="1"/>
    <col min="10502" max="10503" width="0" style="296" hidden="1" customWidth="1"/>
    <col min="10504" max="10504" width="9.7109375" style="296" bestFit="1" customWidth="1"/>
    <col min="10505" max="10752" width="9.140625" style="296"/>
    <col min="10753" max="10753" width="4.85546875" style="296" customWidth="1"/>
    <col min="10754" max="10754" width="10.42578125" style="296" customWidth="1"/>
    <col min="10755" max="10755" width="11.5703125" style="296" customWidth="1"/>
    <col min="10756" max="10756" width="92.28515625" style="296" customWidth="1"/>
    <col min="10757" max="10757" width="13" style="296" customWidth="1"/>
    <col min="10758" max="10759" width="0" style="296" hidden="1" customWidth="1"/>
    <col min="10760" max="10760" width="9.7109375" style="296" bestFit="1" customWidth="1"/>
    <col min="10761" max="11008" width="9.140625" style="296"/>
    <col min="11009" max="11009" width="4.85546875" style="296" customWidth="1"/>
    <col min="11010" max="11010" width="10.42578125" style="296" customWidth="1"/>
    <col min="11011" max="11011" width="11.5703125" style="296" customWidth="1"/>
    <col min="11012" max="11012" width="92.28515625" style="296" customWidth="1"/>
    <col min="11013" max="11013" width="13" style="296" customWidth="1"/>
    <col min="11014" max="11015" width="0" style="296" hidden="1" customWidth="1"/>
    <col min="11016" max="11016" width="9.7109375" style="296" bestFit="1" customWidth="1"/>
    <col min="11017" max="11264" width="9.140625" style="296"/>
    <col min="11265" max="11265" width="4.85546875" style="296" customWidth="1"/>
    <col min="11266" max="11266" width="10.42578125" style="296" customWidth="1"/>
    <col min="11267" max="11267" width="11.5703125" style="296" customWidth="1"/>
    <col min="11268" max="11268" width="92.28515625" style="296" customWidth="1"/>
    <col min="11269" max="11269" width="13" style="296" customWidth="1"/>
    <col min="11270" max="11271" width="0" style="296" hidden="1" customWidth="1"/>
    <col min="11272" max="11272" width="9.7109375" style="296" bestFit="1" customWidth="1"/>
    <col min="11273" max="11520" width="9.140625" style="296"/>
    <col min="11521" max="11521" width="4.85546875" style="296" customWidth="1"/>
    <col min="11522" max="11522" width="10.42578125" style="296" customWidth="1"/>
    <col min="11523" max="11523" width="11.5703125" style="296" customWidth="1"/>
    <col min="11524" max="11524" width="92.28515625" style="296" customWidth="1"/>
    <col min="11525" max="11525" width="13" style="296" customWidth="1"/>
    <col min="11526" max="11527" width="0" style="296" hidden="1" customWidth="1"/>
    <col min="11528" max="11528" width="9.7109375" style="296" bestFit="1" customWidth="1"/>
    <col min="11529" max="11776" width="9.140625" style="296"/>
    <col min="11777" max="11777" width="4.85546875" style="296" customWidth="1"/>
    <col min="11778" max="11778" width="10.42578125" style="296" customWidth="1"/>
    <col min="11779" max="11779" width="11.5703125" style="296" customWidth="1"/>
    <col min="11780" max="11780" width="92.28515625" style="296" customWidth="1"/>
    <col min="11781" max="11781" width="13" style="296" customWidth="1"/>
    <col min="11782" max="11783" width="0" style="296" hidden="1" customWidth="1"/>
    <col min="11784" max="11784" width="9.7109375" style="296" bestFit="1" customWidth="1"/>
    <col min="11785" max="12032" width="9.140625" style="296"/>
    <col min="12033" max="12033" width="4.85546875" style="296" customWidth="1"/>
    <col min="12034" max="12034" width="10.42578125" style="296" customWidth="1"/>
    <col min="12035" max="12035" width="11.5703125" style="296" customWidth="1"/>
    <col min="12036" max="12036" width="92.28515625" style="296" customWidth="1"/>
    <col min="12037" max="12037" width="13" style="296" customWidth="1"/>
    <col min="12038" max="12039" width="0" style="296" hidden="1" customWidth="1"/>
    <col min="12040" max="12040" width="9.7109375" style="296" bestFit="1" customWidth="1"/>
    <col min="12041" max="12288" width="9.140625" style="296"/>
    <col min="12289" max="12289" width="4.85546875" style="296" customWidth="1"/>
    <col min="12290" max="12290" width="10.42578125" style="296" customWidth="1"/>
    <col min="12291" max="12291" width="11.5703125" style="296" customWidth="1"/>
    <col min="12292" max="12292" width="92.28515625" style="296" customWidth="1"/>
    <col min="12293" max="12293" width="13" style="296" customWidth="1"/>
    <col min="12294" max="12295" width="0" style="296" hidden="1" customWidth="1"/>
    <col min="12296" max="12296" width="9.7109375" style="296" bestFit="1" customWidth="1"/>
    <col min="12297" max="12544" width="9.140625" style="296"/>
    <col min="12545" max="12545" width="4.85546875" style="296" customWidth="1"/>
    <col min="12546" max="12546" width="10.42578125" style="296" customWidth="1"/>
    <col min="12547" max="12547" width="11.5703125" style="296" customWidth="1"/>
    <col min="12548" max="12548" width="92.28515625" style="296" customWidth="1"/>
    <col min="12549" max="12549" width="13" style="296" customWidth="1"/>
    <col min="12550" max="12551" width="0" style="296" hidden="1" customWidth="1"/>
    <col min="12552" max="12552" width="9.7109375" style="296" bestFit="1" customWidth="1"/>
    <col min="12553" max="12800" width="9.140625" style="296"/>
    <col min="12801" max="12801" width="4.85546875" style="296" customWidth="1"/>
    <col min="12802" max="12802" width="10.42578125" style="296" customWidth="1"/>
    <col min="12803" max="12803" width="11.5703125" style="296" customWidth="1"/>
    <col min="12804" max="12804" width="92.28515625" style="296" customWidth="1"/>
    <col min="12805" max="12805" width="13" style="296" customWidth="1"/>
    <col min="12806" max="12807" width="0" style="296" hidden="1" customWidth="1"/>
    <col min="12808" max="12808" width="9.7109375" style="296" bestFit="1" customWidth="1"/>
    <col min="12809" max="13056" width="9.140625" style="296"/>
    <col min="13057" max="13057" width="4.85546875" style="296" customWidth="1"/>
    <col min="13058" max="13058" width="10.42578125" style="296" customWidth="1"/>
    <col min="13059" max="13059" width="11.5703125" style="296" customWidth="1"/>
    <col min="13060" max="13060" width="92.28515625" style="296" customWidth="1"/>
    <col min="13061" max="13061" width="13" style="296" customWidth="1"/>
    <col min="13062" max="13063" width="0" style="296" hidden="1" customWidth="1"/>
    <col min="13064" max="13064" width="9.7109375" style="296" bestFit="1" customWidth="1"/>
    <col min="13065" max="13312" width="9.140625" style="296"/>
    <col min="13313" max="13313" width="4.85546875" style="296" customWidth="1"/>
    <col min="13314" max="13314" width="10.42578125" style="296" customWidth="1"/>
    <col min="13315" max="13315" width="11.5703125" style="296" customWidth="1"/>
    <col min="13316" max="13316" width="92.28515625" style="296" customWidth="1"/>
    <col min="13317" max="13317" width="13" style="296" customWidth="1"/>
    <col min="13318" max="13319" width="0" style="296" hidden="1" customWidth="1"/>
    <col min="13320" max="13320" width="9.7109375" style="296" bestFit="1" customWidth="1"/>
    <col min="13321" max="13568" width="9.140625" style="296"/>
    <col min="13569" max="13569" width="4.85546875" style="296" customWidth="1"/>
    <col min="13570" max="13570" width="10.42578125" style="296" customWidth="1"/>
    <col min="13571" max="13571" width="11.5703125" style="296" customWidth="1"/>
    <col min="13572" max="13572" width="92.28515625" style="296" customWidth="1"/>
    <col min="13573" max="13573" width="13" style="296" customWidth="1"/>
    <col min="13574" max="13575" width="0" style="296" hidden="1" customWidth="1"/>
    <col min="13576" max="13576" width="9.7109375" style="296" bestFit="1" customWidth="1"/>
    <col min="13577" max="13824" width="9.140625" style="296"/>
    <col min="13825" max="13825" width="4.85546875" style="296" customWidth="1"/>
    <col min="13826" max="13826" width="10.42578125" style="296" customWidth="1"/>
    <col min="13827" max="13827" width="11.5703125" style="296" customWidth="1"/>
    <col min="13828" max="13828" width="92.28515625" style="296" customWidth="1"/>
    <col min="13829" max="13829" width="13" style="296" customWidth="1"/>
    <col min="13830" max="13831" width="0" style="296" hidden="1" customWidth="1"/>
    <col min="13832" max="13832" width="9.7109375" style="296" bestFit="1" customWidth="1"/>
    <col min="13833" max="14080" width="9.140625" style="296"/>
    <col min="14081" max="14081" width="4.85546875" style="296" customWidth="1"/>
    <col min="14082" max="14082" width="10.42578125" style="296" customWidth="1"/>
    <col min="14083" max="14083" width="11.5703125" style="296" customWidth="1"/>
    <col min="14084" max="14084" width="92.28515625" style="296" customWidth="1"/>
    <col min="14085" max="14085" width="13" style="296" customWidth="1"/>
    <col min="14086" max="14087" width="0" style="296" hidden="1" customWidth="1"/>
    <col min="14088" max="14088" width="9.7109375" style="296" bestFit="1" customWidth="1"/>
    <col min="14089" max="14336" width="9.140625" style="296"/>
    <col min="14337" max="14337" width="4.85546875" style="296" customWidth="1"/>
    <col min="14338" max="14338" width="10.42578125" style="296" customWidth="1"/>
    <col min="14339" max="14339" width="11.5703125" style="296" customWidth="1"/>
    <col min="14340" max="14340" width="92.28515625" style="296" customWidth="1"/>
    <col min="14341" max="14341" width="13" style="296" customWidth="1"/>
    <col min="14342" max="14343" width="0" style="296" hidden="1" customWidth="1"/>
    <col min="14344" max="14344" width="9.7109375" style="296" bestFit="1" customWidth="1"/>
    <col min="14345" max="14592" width="9.140625" style="296"/>
    <col min="14593" max="14593" width="4.85546875" style="296" customWidth="1"/>
    <col min="14594" max="14594" width="10.42578125" style="296" customWidth="1"/>
    <col min="14595" max="14595" width="11.5703125" style="296" customWidth="1"/>
    <col min="14596" max="14596" width="92.28515625" style="296" customWidth="1"/>
    <col min="14597" max="14597" width="13" style="296" customWidth="1"/>
    <col min="14598" max="14599" width="0" style="296" hidden="1" customWidth="1"/>
    <col min="14600" max="14600" width="9.7109375" style="296" bestFit="1" customWidth="1"/>
    <col min="14601" max="14848" width="9.140625" style="296"/>
    <col min="14849" max="14849" width="4.85546875" style="296" customWidth="1"/>
    <col min="14850" max="14850" width="10.42578125" style="296" customWidth="1"/>
    <col min="14851" max="14851" width="11.5703125" style="296" customWidth="1"/>
    <col min="14852" max="14852" width="92.28515625" style="296" customWidth="1"/>
    <col min="14853" max="14853" width="13" style="296" customWidth="1"/>
    <col min="14854" max="14855" width="0" style="296" hidden="1" customWidth="1"/>
    <col min="14856" max="14856" width="9.7109375" style="296" bestFit="1" customWidth="1"/>
    <col min="14857" max="15104" width="9.140625" style="296"/>
    <col min="15105" max="15105" width="4.85546875" style="296" customWidth="1"/>
    <col min="15106" max="15106" width="10.42578125" style="296" customWidth="1"/>
    <col min="15107" max="15107" width="11.5703125" style="296" customWidth="1"/>
    <col min="15108" max="15108" width="92.28515625" style="296" customWidth="1"/>
    <col min="15109" max="15109" width="13" style="296" customWidth="1"/>
    <col min="15110" max="15111" width="0" style="296" hidden="1" customWidth="1"/>
    <col min="15112" max="15112" width="9.7109375" style="296" bestFit="1" customWidth="1"/>
    <col min="15113" max="15360" width="9.140625" style="296"/>
    <col min="15361" max="15361" width="4.85546875" style="296" customWidth="1"/>
    <col min="15362" max="15362" width="10.42578125" style="296" customWidth="1"/>
    <col min="15363" max="15363" width="11.5703125" style="296" customWidth="1"/>
    <col min="15364" max="15364" width="92.28515625" style="296" customWidth="1"/>
    <col min="15365" max="15365" width="13" style="296" customWidth="1"/>
    <col min="15366" max="15367" width="0" style="296" hidden="1" customWidth="1"/>
    <col min="15368" max="15368" width="9.7109375" style="296" bestFit="1" customWidth="1"/>
    <col min="15369" max="15616" width="9.140625" style="296"/>
    <col min="15617" max="15617" width="4.85546875" style="296" customWidth="1"/>
    <col min="15618" max="15618" width="10.42578125" style="296" customWidth="1"/>
    <col min="15619" max="15619" width="11.5703125" style="296" customWidth="1"/>
    <col min="15620" max="15620" width="92.28515625" style="296" customWidth="1"/>
    <col min="15621" max="15621" width="13" style="296" customWidth="1"/>
    <col min="15622" max="15623" width="0" style="296" hidden="1" customWidth="1"/>
    <col min="15624" max="15624" width="9.7109375" style="296" bestFit="1" customWidth="1"/>
    <col min="15625" max="15872" width="9.140625" style="296"/>
    <col min="15873" max="15873" width="4.85546875" style="296" customWidth="1"/>
    <col min="15874" max="15874" width="10.42578125" style="296" customWidth="1"/>
    <col min="15875" max="15875" width="11.5703125" style="296" customWidth="1"/>
    <col min="15876" max="15876" width="92.28515625" style="296" customWidth="1"/>
    <col min="15877" max="15877" width="13" style="296" customWidth="1"/>
    <col min="15878" max="15879" width="0" style="296" hidden="1" customWidth="1"/>
    <col min="15880" max="15880" width="9.7109375" style="296" bestFit="1" customWidth="1"/>
    <col min="15881" max="16128" width="9.140625" style="296"/>
    <col min="16129" max="16129" width="4.85546875" style="296" customWidth="1"/>
    <col min="16130" max="16130" width="10.42578125" style="296" customWidth="1"/>
    <col min="16131" max="16131" width="11.5703125" style="296" customWidth="1"/>
    <col min="16132" max="16132" width="92.28515625" style="296" customWidth="1"/>
    <col min="16133" max="16133" width="13" style="296" customWidth="1"/>
    <col min="16134" max="16135" width="0" style="296" hidden="1" customWidth="1"/>
    <col min="16136" max="16136" width="9.7109375" style="296" bestFit="1" customWidth="1"/>
    <col min="16137" max="16384" width="9.140625" style="296"/>
  </cols>
  <sheetData>
    <row r="2" spans="1:7" x14ac:dyDescent="0.2">
      <c r="A2" s="295" t="s">
        <v>459</v>
      </c>
      <c r="B2" s="295"/>
      <c r="C2" s="295"/>
      <c r="D2" s="295"/>
      <c r="E2" s="295"/>
      <c r="F2" s="295"/>
      <c r="G2" s="295"/>
    </row>
    <row r="3" spans="1:7" ht="12" customHeight="1" x14ac:dyDescent="0.2">
      <c r="A3" s="297"/>
      <c r="B3" s="297"/>
      <c r="C3" s="297"/>
      <c r="D3" s="297"/>
      <c r="E3" s="297"/>
      <c r="F3" s="297"/>
      <c r="G3" s="297"/>
    </row>
    <row r="4" spans="1:7" x14ac:dyDescent="0.2">
      <c r="C4" s="298" t="s">
        <v>3</v>
      </c>
      <c r="D4" s="298"/>
      <c r="E4" s="298"/>
      <c r="F4" s="298"/>
      <c r="G4" s="298"/>
    </row>
    <row r="5" spans="1:7" ht="23.25" customHeight="1" x14ac:dyDescent="0.2">
      <c r="A5" s="299" t="s">
        <v>460</v>
      </c>
      <c r="B5" s="299" t="s">
        <v>461</v>
      </c>
      <c r="C5" s="299" t="s">
        <v>3</v>
      </c>
      <c r="D5" s="299" t="s">
        <v>462</v>
      </c>
      <c r="E5" s="299" t="s">
        <v>57</v>
      </c>
      <c r="F5" s="300" t="s">
        <v>463</v>
      </c>
      <c r="G5" s="300" t="s">
        <v>464</v>
      </c>
    </row>
    <row r="6" spans="1:7" ht="17.25" customHeight="1" x14ac:dyDescent="0.2">
      <c r="A6" s="301"/>
      <c r="B6" s="302"/>
      <c r="C6" s="303">
        <v>5000</v>
      </c>
      <c r="D6" s="304" t="s">
        <v>465</v>
      </c>
      <c r="E6" s="305" t="s">
        <v>466</v>
      </c>
      <c r="F6" s="306"/>
      <c r="G6" s="306"/>
    </row>
    <row r="7" spans="1:7" x14ac:dyDescent="0.2">
      <c r="A7" s="301">
        <v>57</v>
      </c>
      <c r="B7" s="307">
        <v>42802</v>
      </c>
      <c r="C7" s="306">
        <v>-300</v>
      </c>
      <c r="D7" s="302" t="s">
        <v>467</v>
      </c>
      <c r="E7" s="308" t="s">
        <v>468</v>
      </c>
      <c r="F7" s="306"/>
      <c r="G7" s="306"/>
    </row>
    <row r="8" spans="1:7" x14ac:dyDescent="0.2">
      <c r="A8" s="301"/>
      <c r="B8" s="307"/>
      <c r="C8" s="306">
        <v>-500</v>
      </c>
      <c r="D8" s="302" t="s">
        <v>469</v>
      </c>
      <c r="E8" s="308" t="s">
        <v>468</v>
      </c>
      <c r="F8" s="306"/>
      <c r="G8" s="306"/>
    </row>
    <row r="9" spans="1:7" x14ac:dyDescent="0.2">
      <c r="A9" s="301">
        <v>58</v>
      </c>
      <c r="B9" s="307">
        <v>42816</v>
      </c>
      <c r="C9" s="306">
        <v>-294</v>
      </c>
      <c r="D9" s="302" t="s">
        <v>470</v>
      </c>
      <c r="E9" s="308" t="s">
        <v>468</v>
      </c>
      <c r="F9" s="306"/>
      <c r="G9" s="306"/>
    </row>
    <row r="10" spans="1:7" x14ac:dyDescent="0.2">
      <c r="A10" s="301"/>
      <c r="B10" s="307"/>
      <c r="C10" s="306">
        <v>-280</v>
      </c>
      <c r="D10" s="302" t="s">
        <v>471</v>
      </c>
      <c r="E10" s="308" t="s">
        <v>468</v>
      </c>
      <c r="F10" s="306"/>
      <c r="G10" s="306"/>
    </row>
    <row r="11" spans="1:7" x14ac:dyDescent="0.2">
      <c r="A11" s="301"/>
      <c r="B11" s="302"/>
      <c r="C11" s="303">
        <f>SUM(C6:C10)</f>
        <v>3626</v>
      </c>
      <c r="D11" s="304" t="s">
        <v>472</v>
      </c>
      <c r="E11" s="308"/>
      <c r="F11" s="306"/>
      <c r="G11" s="306"/>
    </row>
    <row r="12" spans="1:7" x14ac:dyDescent="0.2">
      <c r="A12" s="301">
        <v>60</v>
      </c>
      <c r="B12" s="307">
        <v>42851</v>
      </c>
      <c r="C12" s="306">
        <v>-856</v>
      </c>
      <c r="D12" s="302" t="s">
        <v>473</v>
      </c>
      <c r="E12" s="308" t="s">
        <v>474</v>
      </c>
      <c r="F12" s="306"/>
      <c r="G12" s="306"/>
    </row>
    <row r="13" spans="1:7" x14ac:dyDescent="0.2">
      <c r="A13" s="301"/>
      <c r="B13" s="302"/>
      <c r="C13" s="303">
        <f>SUM(C11:C12)</f>
        <v>2770</v>
      </c>
      <c r="D13" s="304" t="s">
        <v>475</v>
      </c>
      <c r="E13" s="308"/>
      <c r="F13" s="306"/>
      <c r="G13" s="306"/>
    </row>
    <row r="14" spans="1:7" x14ac:dyDescent="0.2">
      <c r="A14" s="301"/>
      <c r="B14" s="307"/>
      <c r="C14" s="303"/>
      <c r="D14" s="304"/>
      <c r="E14" s="308"/>
      <c r="F14" s="306"/>
      <c r="G14" s="306"/>
    </row>
    <row r="15" spans="1:7" x14ac:dyDescent="0.2">
      <c r="A15" s="301"/>
      <c r="B15" s="307"/>
      <c r="C15" s="306"/>
      <c r="D15" s="309" t="s">
        <v>476</v>
      </c>
      <c r="E15" s="308"/>
      <c r="F15" s="306"/>
      <c r="G15" s="306"/>
    </row>
    <row r="16" spans="1:7" x14ac:dyDescent="0.2">
      <c r="A16" s="301"/>
      <c r="B16" s="302"/>
      <c r="C16" s="310">
        <v>-856.2</v>
      </c>
      <c r="D16" s="311" t="s">
        <v>477</v>
      </c>
      <c r="E16" s="311" t="s">
        <v>478</v>
      </c>
      <c r="F16" s="306"/>
      <c r="G16" s="306"/>
    </row>
    <row r="17" spans="1:7" x14ac:dyDescent="0.2">
      <c r="A17" s="301"/>
      <c r="B17" s="302"/>
      <c r="C17" s="310">
        <v>-832.2</v>
      </c>
      <c r="D17" s="311" t="s">
        <v>479</v>
      </c>
      <c r="E17" s="311" t="s">
        <v>478</v>
      </c>
      <c r="F17" s="306"/>
      <c r="G17" s="306"/>
    </row>
    <row r="18" spans="1:7" x14ac:dyDescent="0.2">
      <c r="A18" s="301"/>
      <c r="B18" s="307"/>
      <c r="C18" s="312">
        <v>-41.1</v>
      </c>
      <c r="D18" s="302" t="s">
        <v>480</v>
      </c>
      <c r="E18" s="308" t="s">
        <v>478</v>
      </c>
      <c r="F18" s="306"/>
      <c r="G18" s="306"/>
    </row>
    <row r="19" spans="1:7" x14ac:dyDescent="0.2">
      <c r="A19" s="301"/>
      <c r="B19" s="302"/>
      <c r="C19" s="312">
        <v>-120.7</v>
      </c>
      <c r="D19" s="302" t="s">
        <v>481</v>
      </c>
      <c r="E19" s="308" t="s">
        <v>478</v>
      </c>
      <c r="F19" s="306"/>
      <c r="G19" s="306"/>
    </row>
    <row r="20" spans="1:7" x14ac:dyDescent="0.2">
      <c r="A20" s="301"/>
      <c r="B20" s="302"/>
      <c r="C20" s="312">
        <v>-919.8</v>
      </c>
      <c r="D20" s="302" t="s">
        <v>482</v>
      </c>
      <c r="E20" s="308" t="s">
        <v>483</v>
      </c>
      <c r="F20" s="306"/>
      <c r="G20" s="306"/>
    </row>
    <row r="21" spans="1:7" x14ac:dyDescent="0.2">
      <c r="A21" s="301"/>
      <c r="B21" s="302"/>
      <c r="C21" s="313">
        <f>SUM(C13:C20)</f>
        <v>0</v>
      </c>
      <c r="D21" s="304" t="s">
        <v>484</v>
      </c>
      <c r="E21" s="308"/>
      <c r="F21" s="306"/>
      <c r="G21" s="306"/>
    </row>
    <row r="22" spans="1:7" ht="11.25" customHeight="1" x14ac:dyDescent="0.2">
      <c r="A22" s="301"/>
      <c r="B22" s="307"/>
      <c r="C22" s="312"/>
      <c r="D22" s="302"/>
      <c r="E22" s="308"/>
      <c r="F22" s="306"/>
      <c r="G22" s="306"/>
    </row>
    <row r="23" spans="1:7" hidden="1" x14ac:dyDescent="0.2">
      <c r="A23" s="307"/>
      <c r="B23" s="302"/>
      <c r="C23" s="306"/>
      <c r="D23" s="302"/>
      <c r="E23" s="308"/>
      <c r="F23" s="306"/>
      <c r="G23" s="306"/>
    </row>
    <row r="24" spans="1:7" s="309" customFormat="1" hidden="1" x14ac:dyDescent="0.2">
      <c r="A24" s="314"/>
      <c r="B24" s="304"/>
      <c r="C24" s="303"/>
      <c r="D24" s="304"/>
      <c r="E24" s="305"/>
      <c r="F24" s="303"/>
      <c r="G24" s="303"/>
    </row>
    <row r="25" spans="1:7" hidden="1" x14ac:dyDescent="0.2">
      <c r="A25" s="301"/>
      <c r="B25" s="307"/>
      <c r="C25" s="306"/>
      <c r="D25" s="302"/>
      <c r="E25" s="308"/>
      <c r="F25" s="306"/>
      <c r="G25" s="306"/>
    </row>
    <row r="26" spans="1:7" hidden="1" x14ac:dyDescent="0.2">
      <c r="A26" s="301"/>
      <c r="B26" s="302"/>
      <c r="C26" s="306"/>
      <c r="D26" s="302"/>
      <c r="E26" s="308"/>
      <c r="F26" s="306"/>
      <c r="G26" s="306"/>
    </row>
    <row r="27" spans="1:7" hidden="1" x14ac:dyDescent="0.2">
      <c r="A27" s="307"/>
      <c r="B27" s="302"/>
      <c r="C27" s="303"/>
      <c r="D27" s="304"/>
      <c r="E27" s="315"/>
      <c r="F27" s="306"/>
      <c r="G27" s="306"/>
    </row>
    <row r="28" spans="1:7" hidden="1" x14ac:dyDescent="0.2">
      <c r="A28" s="316"/>
      <c r="B28" s="307"/>
      <c r="C28" s="306"/>
      <c r="D28" s="302"/>
      <c r="E28" s="308"/>
      <c r="F28" s="306"/>
      <c r="G28" s="306"/>
    </row>
    <row r="29" spans="1:7" s="309" customFormat="1" hidden="1" x14ac:dyDescent="0.2">
      <c r="A29" s="314"/>
      <c r="B29" s="304"/>
      <c r="C29" s="306"/>
      <c r="D29" s="302"/>
      <c r="E29" s="308"/>
      <c r="F29" s="303"/>
      <c r="G29" s="303"/>
    </row>
    <row r="30" spans="1:7" s="309" customFormat="1" hidden="1" x14ac:dyDescent="0.2">
      <c r="A30" s="314"/>
      <c r="B30" s="304"/>
      <c r="C30" s="306"/>
      <c r="D30" s="302"/>
      <c r="E30" s="308"/>
      <c r="F30" s="303"/>
      <c r="G30" s="303"/>
    </row>
    <row r="31" spans="1:7" hidden="1" x14ac:dyDescent="0.2">
      <c r="A31" s="316"/>
      <c r="B31" s="307"/>
      <c r="C31" s="306"/>
      <c r="D31" s="302"/>
      <c r="E31" s="308"/>
      <c r="F31" s="306"/>
      <c r="G31" s="306"/>
    </row>
    <row r="32" spans="1:7" hidden="1" x14ac:dyDescent="0.2">
      <c r="A32" s="307"/>
      <c r="B32" s="302"/>
      <c r="C32" s="306"/>
      <c r="D32" s="302"/>
      <c r="E32" s="308"/>
      <c r="F32" s="306"/>
      <c r="G32" s="306"/>
    </row>
    <row r="33" spans="1:7" hidden="1" x14ac:dyDescent="0.2">
      <c r="A33" s="307"/>
      <c r="B33" s="302"/>
      <c r="C33" s="306"/>
      <c r="D33" s="302"/>
      <c r="E33" s="315"/>
      <c r="F33" s="306"/>
      <c r="G33" s="306"/>
    </row>
    <row r="34" spans="1:7" hidden="1" x14ac:dyDescent="0.2">
      <c r="A34" s="307"/>
      <c r="B34" s="302"/>
      <c r="C34" s="306"/>
      <c r="D34" s="302"/>
      <c r="E34" s="315"/>
      <c r="F34" s="306"/>
      <c r="G34" s="306"/>
    </row>
    <row r="35" spans="1:7" hidden="1" x14ac:dyDescent="0.2">
      <c r="A35" s="307"/>
      <c r="B35" s="302"/>
      <c r="C35" s="303"/>
      <c r="D35" s="304"/>
      <c r="E35" s="315"/>
      <c r="F35" s="306"/>
      <c r="G35" s="306"/>
    </row>
    <row r="36" spans="1:7" hidden="1" x14ac:dyDescent="0.2">
      <c r="A36" s="307"/>
      <c r="B36" s="302"/>
      <c r="C36" s="306"/>
      <c r="D36" s="302"/>
      <c r="E36" s="315"/>
      <c r="F36" s="306"/>
      <c r="G36" s="306"/>
    </row>
    <row r="37" spans="1:7" hidden="1" x14ac:dyDescent="0.2">
      <c r="A37" s="307"/>
      <c r="B37" s="302"/>
      <c r="C37" s="306"/>
      <c r="D37" s="302"/>
      <c r="E37" s="315"/>
      <c r="F37" s="306"/>
      <c r="G37" s="306"/>
    </row>
    <row r="38" spans="1:7" hidden="1" x14ac:dyDescent="0.2">
      <c r="A38" s="307"/>
      <c r="B38" s="302"/>
      <c r="C38" s="306"/>
      <c r="D38" s="302"/>
      <c r="E38" s="315"/>
      <c r="F38" s="306"/>
      <c r="G38" s="306"/>
    </row>
    <row r="39" spans="1:7" hidden="1" x14ac:dyDescent="0.2">
      <c r="A39" s="307"/>
      <c r="B39" s="302"/>
      <c r="C39" s="303"/>
      <c r="D39" s="304"/>
      <c r="E39" s="315"/>
      <c r="F39" s="306"/>
      <c r="G39" s="306"/>
    </row>
    <row r="40" spans="1:7" hidden="1" x14ac:dyDescent="0.2">
      <c r="A40" s="307"/>
      <c r="B40" s="302"/>
      <c r="C40" s="306"/>
      <c r="D40" s="302"/>
      <c r="E40" s="315"/>
      <c r="F40" s="306"/>
      <c r="G40" s="306"/>
    </row>
    <row r="41" spans="1:7" hidden="1" x14ac:dyDescent="0.2">
      <c r="A41" s="307"/>
      <c r="B41" s="302"/>
      <c r="C41" s="306"/>
      <c r="D41" s="302"/>
      <c r="E41" s="315"/>
      <c r="F41" s="306"/>
      <c r="G41" s="306"/>
    </row>
    <row r="42" spans="1:7" hidden="1" x14ac:dyDescent="0.2">
      <c r="A42" s="307"/>
      <c r="B42" s="302"/>
      <c r="C42" s="306"/>
      <c r="D42" s="302"/>
      <c r="E42" s="315"/>
      <c r="F42" s="306"/>
      <c r="G42" s="306"/>
    </row>
    <row r="43" spans="1:7" hidden="1" x14ac:dyDescent="0.2">
      <c r="A43" s="307"/>
      <c r="B43" s="302"/>
      <c r="C43" s="306"/>
      <c r="D43" s="302"/>
      <c r="E43" s="315"/>
      <c r="F43" s="306"/>
      <c r="G43" s="306"/>
    </row>
    <row r="44" spans="1:7" s="309" customFormat="1" hidden="1" x14ac:dyDescent="0.2">
      <c r="A44" s="314"/>
      <c r="B44" s="304"/>
      <c r="C44" s="306"/>
      <c r="D44" s="302"/>
      <c r="E44" s="317"/>
      <c r="F44" s="303"/>
      <c r="G44" s="303"/>
    </row>
    <row r="45" spans="1:7" s="309" customFormat="1" hidden="1" x14ac:dyDescent="0.2">
      <c r="A45" s="314"/>
      <c r="B45" s="304"/>
      <c r="C45" s="303"/>
      <c r="D45" s="304"/>
      <c r="E45" s="305"/>
      <c r="F45" s="303"/>
      <c r="G45" s="303"/>
    </row>
    <row r="46" spans="1:7" hidden="1" x14ac:dyDescent="0.2">
      <c r="A46" s="316"/>
      <c r="B46" s="307"/>
      <c r="C46" s="306"/>
      <c r="D46" s="302"/>
      <c r="E46" s="308"/>
      <c r="F46" s="306"/>
      <c r="G46" s="306"/>
    </row>
    <row r="47" spans="1:7" hidden="1" x14ac:dyDescent="0.2">
      <c r="A47" s="307"/>
      <c r="B47" s="302"/>
      <c r="C47" s="306"/>
      <c r="D47" s="302"/>
      <c r="E47" s="308"/>
      <c r="F47" s="306"/>
      <c r="G47" s="306"/>
    </row>
    <row r="48" spans="1:7" hidden="1" x14ac:dyDescent="0.2">
      <c r="A48" s="307"/>
      <c r="B48" s="302"/>
      <c r="C48" s="306"/>
      <c r="D48" s="302"/>
      <c r="E48" s="308"/>
      <c r="F48" s="306"/>
      <c r="G48" s="306"/>
    </row>
    <row r="49" spans="1:7" hidden="1" x14ac:dyDescent="0.2">
      <c r="A49" s="307"/>
      <c r="B49" s="302"/>
      <c r="C49" s="306"/>
      <c r="D49" s="302"/>
      <c r="E49" s="308"/>
      <c r="F49" s="306"/>
      <c r="G49" s="306"/>
    </row>
    <row r="50" spans="1:7" hidden="1" x14ac:dyDescent="0.2">
      <c r="A50" s="307"/>
      <c r="B50" s="302"/>
      <c r="C50" s="306"/>
      <c r="D50" s="302"/>
      <c r="E50" s="308"/>
      <c r="F50" s="306"/>
      <c r="G50" s="306"/>
    </row>
    <row r="51" spans="1:7" hidden="1" x14ac:dyDescent="0.2">
      <c r="A51" s="307"/>
      <c r="B51" s="302"/>
      <c r="C51" s="306"/>
      <c r="D51" s="302"/>
      <c r="E51" s="308"/>
      <c r="F51" s="306"/>
      <c r="G51" s="306"/>
    </row>
    <row r="52" spans="1:7" hidden="1" x14ac:dyDescent="0.2">
      <c r="A52" s="307"/>
      <c r="B52" s="302"/>
      <c r="C52" s="306"/>
      <c r="D52" s="302"/>
      <c r="E52" s="308"/>
      <c r="F52" s="306"/>
      <c r="G52" s="306"/>
    </row>
    <row r="53" spans="1:7" hidden="1" x14ac:dyDescent="0.2">
      <c r="A53" s="316"/>
      <c r="B53" s="307"/>
      <c r="C53" s="306"/>
      <c r="D53" s="302"/>
      <c r="E53" s="308"/>
      <c r="F53" s="306"/>
      <c r="G53" s="306"/>
    </row>
    <row r="54" spans="1:7" s="309" customFormat="1" hidden="1" x14ac:dyDescent="0.2">
      <c r="A54" s="314"/>
      <c r="B54" s="304"/>
      <c r="C54" s="303"/>
      <c r="D54" s="304"/>
      <c r="E54" s="317"/>
      <c r="F54" s="303"/>
      <c r="G54" s="303"/>
    </row>
    <row r="55" spans="1:7" hidden="1" x14ac:dyDescent="0.2">
      <c r="A55" s="316"/>
      <c r="B55" s="307"/>
      <c r="C55" s="306"/>
      <c r="D55" s="302"/>
      <c r="E55" s="308"/>
      <c r="F55" s="306"/>
      <c r="G55" s="306"/>
    </row>
    <row r="56" spans="1:7" hidden="1" x14ac:dyDescent="0.2">
      <c r="A56" s="316"/>
      <c r="B56" s="307"/>
      <c r="C56" s="306"/>
      <c r="D56" s="318"/>
      <c r="E56" s="308"/>
      <c r="F56" s="319"/>
      <c r="G56" s="319"/>
    </row>
    <row r="57" spans="1:7" hidden="1" x14ac:dyDescent="0.2">
      <c r="A57" s="316"/>
      <c r="B57" s="307"/>
      <c r="C57" s="306"/>
      <c r="D57" s="302"/>
      <c r="E57" s="308"/>
      <c r="F57" s="306"/>
      <c r="G57" s="306"/>
    </row>
    <row r="58" spans="1:7" hidden="1" x14ac:dyDescent="0.2">
      <c r="A58" s="316"/>
      <c r="B58" s="307"/>
      <c r="C58" s="306"/>
      <c r="D58" s="302"/>
      <c r="E58" s="308"/>
      <c r="F58" s="306"/>
      <c r="G58" s="306"/>
    </row>
    <row r="59" spans="1:7" hidden="1" x14ac:dyDescent="0.2">
      <c r="A59" s="316"/>
      <c r="B59" s="307"/>
      <c r="C59" s="306"/>
      <c r="D59" s="302"/>
      <c r="E59" s="308"/>
      <c r="F59" s="306"/>
      <c r="G59" s="306"/>
    </row>
    <row r="60" spans="1:7" hidden="1" x14ac:dyDescent="0.2">
      <c r="A60" s="316"/>
      <c r="B60" s="307"/>
      <c r="C60" s="306"/>
      <c r="D60" s="302"/>
      <c r="E60" s="308"/>
      <c r="F60" s="306"/>
      <c r="G60" s="306"/>
    </row>
    <row r="61" spans="1:7" hidden="1" x14ac:dyDescent="0.2">
      <c r="A61" s="316"/>
      <c r="B61" s="307"/>
      <c r="C61" s="306"/>
      <c r="D61" s="302"/>
      <c r="E61" s="308"/>
      <c r="F61" s="306"/>
      <c r="G61" s="306"/>
    </row>
    <row r="62" spans="1:7" hidden="1" x14ac:dyDescent="0.2">
      <c r="A62" s="316"/>
      <c r="B62" s="307"/>
      <c r="C62" s="306"/>
      <c r="D62" s="302"/>
      <c r="E62" s="308"/>
      <c r="F62" s="306"/>
      <c r="G62" s="306"/>
    </row>
    <row r="63" spans="1:7" s="309" customFormat="1" hidden="1" x14ac:dyDescent="0.2">
      <c r="A63" s="320"/>
      <c r="B63" s="314"/>
      <c r="C63" s="303"/>
      <c r="D63" s="304"/>
      <c r="E63" s="305"/>
      <c r="F63" s="303"/>
      <c r="G63" s="303"/>
    </row>
    <row r="64" spans="1:7" hidden="1" x14ac:dyDescent="0.2">
      <c r="A64" s="316"/>
      <c r="B64" s="307"/>
      <c r="C64" s="306"/>
      <c r="D64" s="302"/>
      <c r="E64" s="308"/>
      <c r="F64" s="306"/>
      <c r="G64" s="306"/>
    </row>
    <row r="65" spans="1:7" hidden="1" x14ac:dyDescent="0.2">
      <c r="A65" s="316"/>
      <c r="B65" s="307"/>
      <c r="C65" s="306"/>
      <c r="D65" s="302"/>
      <c r="E65" s="308"/>
      <c r="F65" s="306"/>
      <c r="G65" s="306"/>
    </row>
    <row r="66" spans="1:7" hidden="1" x14ac:dyDescent="0.2">
      <c r="A66" s="316"/>
      <c r="B66" s="302"/>
      <c r="C66" s="306"/>
      <c r="D66" s="302"/>
      <c r="E66" s="308"/>
      <c r="F66" s="306"/>
      <c r="G66" s="306"/>
    </row>
    <row r="67" spans="1:7" hidden="1" x14ac:dyDescent="0.2">
      <c r="A67" s="316"/>
      <c r="B67" s="302"/>
      <c r="C67" s="306"/>
      <c r="D67" s="302"/>
      <c r="E67" s="308"/>
      <c r="F67" s="306"/>
      <c r="G67" s="306"/>
    </row>
    <row r="68" spans="1:7" hidden="1" x14ac:dyDescent="0.2">
      <c r="A68" s="316"/>
      <c r="B68" s="307"/>
      <c r="C68" s="306"/>
      <c r="D68" s="302"/>
      <c r="E68" s="308"/>
      <c r="F68" s="306"/>
      <c r="G68" s="306"/>
    </row>
    <row r="69" spans="1:7" s="309" customFormat="1" hidden="1" x14ac:dyDescent="0.2">
      <c r="A69" s="320"/>
      <c r="B69" s="314"/>
      <c r="C69" s="303"/>
      <c r="D69" s="304"/>
      <c r="E69" s="305"/>
      <c r="F69" s="303"/>
      <c r="G69" s="303"/>
    </row>
    <row r="70" spans="1:7" hidden="1" x14ac:dyDescent="0.2">
      <c r="A70" s="316"/>
      <c r="B70" s="307"/>
      <c r="C70" s="306"/>
      <c r="D70" s="302"/>
      <c r="E70" s="308"/>
      <c r="F70" s="306"/>
      <c r="G70" s="306"/>
    </row>
    <row r="71" spans="1:7" hidden="1" x14ac:dyDescent="0.2">
      <c r="A71" s="316"/>
      <c r="B71" s="307"/>
      <c r="C71" s="306"/>
      <c r="D71" s="302"/>
      <c r="E71" s="308"/>
      <c r="F71" s="306"/>
      <c r="G71" s="306"/>
    </row>
    <row r="72" spans="1:7" hidden="1" x14ac:dyDescent="0.2">
      <c r="A72" s="316"/>
      <c r="B72" s="307"/>
      <c r="C72" s="306"/>
      <c r="D72" s="302"/>
      <c r="E72" s="308"/>
      <c r="F72" s="306"/>
      <c r="G72" s="306"/>
    </row>
    <row r="73" spans="1:7" hidden="1" x14ac:dyDescent="0.2">
      <c r="A73" s="316"/>
      <c r="B73" s="307"/>
      <c r="C73" s="306"/>
      <c r="D73" s="302"/>
      <c r="E73" s="308"/>
      <c r="F73" s="306"/>
      <c r="G73" s="306"/>
    </row>
    <row r="74" spans="1:7" s="309" customFormat="1" hidden="1" x14ac:dyDescent="0.2">
      <c r="A74" s="320"/>
      <c r="B74" s="314"/>
      <c r="C74" s="303"/>
      <c r="D74" s="304"/>
      <c r="E74" s="305"/>
      <c r="F74" s="303"/>
      <c r="G74" s="303"/>
    </row>
    <row r="75" spans="1:7" hidden="1" x14ac:dyDescent="0.2">
      <c r="A75" s="316"/>
      <c r="B75" s="307"/>
      <c r="C75" s="306"/>
      <c r="D75" s="302"/>
      <c r="E75" s="308"/>
      <c r="F75" s="306"/>
      <c r="G75" s="306"/>
    </row>
    <row r="76" spans="1:7" hidden="1" x14ac:dyDescent="0.2">
      <c r="A76" s="316"/>
      <c r="B76" s="307"/>
      <c r="C76" s="303"/>
      <c r="D76" s="304"/>
      <c r="E76" s="308"/>
      <c r="F76" s="306"/>
      <c r="G76" s="306"/>
    </row>
    <row r="77" spans="1:7" hidden="1" x14ac:dyDescent="0.2">
      <c r="A77" s="316"/>
      <c r="B77" s="307"/>
      <c r="C77" s="306"/>
      <c r="D77" s="302"/>
      <c r="E77" s="308"/>
      <c r="F77" s="306"/>
      <c r="G77" s="306"/>
    </row>
    <row r="78" spans="1:7" hidden="1" x14ac:dyDescent="0.2">
      <c r="A78" s="316"/>
      <c r="B78" s="307"/>
      <c r="C78" s="312"/>
      <c r="D78" s="302"/>
      <c r="E78" s="308"/>
      <c r="F78" s="306"/>
      <c r="G78" s="306"/>
    </row>
    <row r="79" spans="1:7" hidden="1" x14ac:dyDescent="0.2">
      <c r="A79" s="316"/>
      <c r="B79" s="307"/>
      <c r="C79" s="306"/>
      <c r="D79" s="302"/>
      <c r="E79" s="308"/>
      <c r="F79" s="306"/>
      <c r="G79" s="306"/>
    </row>
    <row r="80" spans="1:7" hidden="1" x14ac:dyDescent="0.2">
      <c r="A80" s="316"/>
      <c r="B80" s="307"/>
      <c r="C80" s="306"/>
      <c r="D80" s="302"/>
      <c r="E80" s="308"/>
      <c r="F80" s="306"/>
      <c r="G80" s="306"/>
    </row>
    <row r="81" spans="1:7" hidden="1" x14ac:dyDescent="0.2">
      <c r="A81" s="316"/>
      <c r="B81" s="307"/>
      <c r="C81" s="306"/>
      <c r="D81" s="302"/>
      <c r="E81" s="308"/>
      <c r="F81" s="306"/>
      <c r="G81" s="306"/>
    </row>
    <row r="82" spans="1:7" hidden="1" x14ac:dyDescent="0.2">
      <c r="A82" s="316"/>
      <c r="B82" s="307"/>
      <c r="C82" s="306"/>
      <c r="D82" s="302"/>
      <c r="E82" s="308"/>
      <c r="F82" s="306"/>
      <c r="G82" s="306"/>
    </row>
    <row r="83" spans="1:7" hidden="1" x14ac:dyDescent="0.2">
      <c r="A83" s="316"/>
      <c r="B83" s="307"/>
      <c r="C83" s="306"/>
      <c r="D83" s="302"/>
      <c r="E83" s="308"/>
      <c r="F83" s="306"/>
      <c r="G83" s="306"/>
    </row>
    <row r="84" spans="1:7" hidden="1" x14ac:dyDescent="0.2">
      <c r="A84" s="316"/>
      <c r="B84" s="307"/>
      <c r="C84" s="306"/>
      <c r="D84" s="302"/>
      <c r="E84" s="308"/>
      <c r="F84" s="306"/>
      <c r="G84" s="306"/>
    </row>
    <row r="85" spans="1:7" hidden="1" x14ac:dyDescent="0.2">
      <c r="A85" s="316"/>
      <c r="B85" s="307"/>
      <c r="C85" s="306"/>
      <c r="D85" s="302"/>
      <c r="E85" s="308"/>
      <c r="F85" s="306"/>
      <c r="G85" s="306"/>
    </row>
    <row r="86" spans="1:7" hidden="1" x14ac:dyDescent="0.2">
      <c r="A86" s="316"/>
      <c r="B86" s="307"/>
      <c r="C86" s="306"/>
      <c r="D86" s="302"/>
      <c r="E86" s="308"/>
      <c r="F86" s="306"/>
      <c r="G86" s="306"/>
    </row>
    <row r="87" spans="1:7" hidden="1" x14ac:dyDescent="0.2">
      <c r="A87" s="316"/>
      <c r="B87" s="307"/>
      <c r="C87" s="303"/>
      <c r="D87" s="304"/>
      <c r="E87" s="308"/>
      <c r="F87" s="306"/>
      <c r="G87" s="306"/>
    </row>
    <row r="88" spans="1:7" hidden="1" x14ac:dyDescent="0.2">
      <c r="A88" s="316"/>
      <c r="B88" s="307"/>
      <c r="C88" s="306"/>
      <c r="D88" s="302"/>
      <c r="E88" s="308"/>
      <c r="F88" s="306"/>
      <c r="G88" s="306"/>
    </row>
    <row r="89" spans="1:7" hidden="1" x14ac:dyDescent="0.2">
      <c r="A89" s="316"/>
      <c r="B89" s="307"/>
      <c r="C89" s="306"/>
      <c r="D89" s="302"/>
      <c r="E89" s="308"/>
      <c r="F89" s="306"/>
      <c r="G89" s="306"/>
    </row>
    <row r="90" spans="1:7" hidden="1" x14ac:dyDescent="0.2">
      <c r="A90" s="316"/>
      <c r="B90" s="307"/>
      <c r="C90" s="306"/>
      <c r="D90" s="302"/>
      <c r="E90" s="308"/>
      <c r="F90" s="306"/>
      <c r="G90" s="306"/>
    </row>
    <row r="91" spans="1:7" hidden="1" x14ac:dyDescent="0.2">
      <c r="A91" s="316"/>
      <c r="B91" s="307"/>
      <c r="C91" s="306"/>
      <c r="D91" s="302"/>
      <c r="E91" s="308"/>
      <c r="F91" s="306"/>
      <c r="G91" s="306"/>
    </row>
    <row r="92" spans="1:7" hidden="1" x14ac:dyDescent="0.2">
      <c r="A92" s="316"/>
      <c r="B92" s="307"/>
      <c r="C92" s="306"/>
      <c r="D92" s="302"/>
      <c r="E92" s="308"/>
      <c r="F92" s="306"/>
      <c r="G92" s="306"/>
    </row>
    <row r="93" spans="1:7" hidden="1" x14ac:dyDescent="0.2">
      <c r="A93" s="316"/>
      <c r="B93" s="307"/>
      <c r="C93" s="306"/>
      <c r="D93" s="302"/>
      <c r="E93" s="308"/>
      <c r="F93" s="306"/>
      <c r="G93" s="306"/>
    </row>
    <row r="94" spans="1:7" hidden="1" x14ac:dyDescent="0.2">
      <c r="A94" s="316"/>
      <c r="B94" s="307"/>
      <c r="C94" s="306"/>
      <c r="D94" s="302"/>
      <c r="E94" s="308"/>
      <c r="F94" s="306"/>
      <c r="G94" s="306"/>
    </row>
    <row r="95" spans="1:7" hidden="1" x14ac:dyDescent="0.2">
      <c r="A95" s="316"/>
      <c r="B95" s="307"/>
      <c r="C95" s="306"/>
      <c r="D95" s="302"/>
      <c r="E95" s="308"/>
      <c r="F95" s="306"/>
      <c r="G95" s="306"/>
    </row>
    <row r="96" spans="1:7" hidden="1" x14ac:dyDescent="0.2">
      <c r="A96" s="316"/>
      <c r="B96" s="307"/>
      <c r="C96" s="306"/>
      <c r="D96" s="302"/>
      <c r="E96" s="308"/>
      <c r="F96" s="306"/>
      <c r="G96" s="306"/>
    </row>
    <row r="97" spans="1:7" hidden="1" x14ac:dyDescent="0.2">
      <c r="A97" s="316"/>
      <c r="B97" s="307"/>
      <c r="C97" s="306"/>
      <c r="D97" s="302"/>
      <c r="E97" s="308"/>
      <c r="F97" s="306"/>
      <c r="G97" s="306"/>
    </row>
    <row r="98" spans="1:7" hidden="1" x14ac:dyDescent="0.2">
      <c r="A98" s="316"/>
      <c r="B98" s="307"/>
      <c r="C98" s="306"/>
      <c r="D98" s="302"/>
      <c r="E98" s="308"/>
      <c r="F98" s="306"/>
      <c r="G98" s="306"/>
    </row>
    <row r="99" spans="1:7" s="309" customFormat="1" hidden="1" x14ac:dyDescent="0.2">
      <c r="A99" s="320"/>
      <c r="B99" s="314"/>
      <c r="C99" s="303"/>
      <c r="D99" s="304"/>
      <c r="E99" s="305"/>
      <c r="F99" s="303"/>
      <c r="G99" s="303"/>
    </row>
    <row r="100" spans="1:7" s="309" customFormat="1" hidden="1" x14ac:dyDescent="0.2">
      <c r="A100" s="316"/>
      <c r="B100" s="307"/>
      <c r="C100" s="306"/>
      <c r="D100" s="321"/>
      <c r="E100" s="308"/>
      <c r="F100" s="303"/>
      <c r="G100" s="303"/>
    </row>
    <row r="101" spans="1:7" hidden="1" x14ac:dyDescent="0.2">
      <c r="A101" s="316"/>
      <c r="B101" s="307"/>
      <c r="C101" s="306"/>
      <c r="D101" s="302"/>
      <c r="E101" s="308"/>
      <c r="F101" s="306"/>
      <c r="G101" s="306"/>
    </row>
    <row r="102" spans="1:7" s="309" customFormat="1" hidden="1" x14ac:dyDescent="0.2">
      <c r="A102" s="320"/>
      <c r="B102" s="314"/>
      <c r="C102" s="306"/>
      <c r="D102" s="302"/>
      <c r="E102" s="308"/>
      <c r="F102" s="303"/>
      <c r="G102" s="303"/>
    </row>
    <row r="103" spans="1:7" s="309" customFormat="1" hidden="1" x14ac:dyDescent="0.2">
      <c r="A103" s="320"/>
      <c r="B103" s="314"/>
      <c r="C103" s="306"/>
      <c r="D103" s="302"/>
      <c r="E103" s="308"/>
      <c r="F103" s="303"/>
      <c r="G103" s="303"/>
    </row>
    <row r="104" spans="1:7" s="309" customFormat="1" hidden="1" x14ac:dyDescent="0.2">
      <c r="A104" s="320"/>
      <c r="B104" s="314"/>
      <c r="C104" s="306"/>
      <c r="D104" s="302"/>
      <c r="E104" s="308"/>
      <c r="F104" s="303"/>
      <c r="G104" s="303"/>
    </row>
    <row r="105" spans="1:7" s="309" customFormat="1" hidden="1" x14ac:dyDescent="0.2">
      <c r="A105" s="320"/>
      <c r="B105" s="314"/>
      <c r="C105" s="303"/>
      <c r="D105" s="304"/>
      <c r="E105" s="305"/>
      <c r="F105" s="303"/>
      <c r="G105" s="303"/>
    </row>
    <row r="106" spans="1:7" hidden="1" x14ac:dyDescent="0.2">
      <c r="A106" s="316"/>
      <c r="B106" s="307"/>
      <c r="C106" s="306"/>
      <c r="D106" s="302"/>
      <c r="E106" s="308"/>
      <c r="F106" s="306"/>
      <c r="G106" s="306"/>
    </row>
    <row r="107" spans="1:7" hidden="1" x14ac:dyDescent="0.2">
      <c r="A107" s="316"/>
      <c r="B107" s="307"/>
      <c r="C107" s="306"/>
      <c r="D107" s="302"/>
      <c r="E107" s="308"/>
      <c r="F107" s="306"/>
      <c r="G107" s="306"/>
    </row>
    <row r="108" spans="1:7" s="309" customFormat="1" hidden="1" x14ac:dyDescent="0.2">
      <c r="A108" s="320"/>
      <c r="B108" s="314"/>
      <c r="C108" s="303"/>
      <c r="D108" s="304"/>
      <c r="E108" s="305"/>
      <c r="F108" s="303"/>
      <c r="G108" s="303"/>
    </row>
    <row r="109" spans="1:7" hidden="1" x14ac:dyDescent="0.2">
      <c r="A109" s="316"/>
      <c r="B109" s="307"/>
      <c r="C109" s="306"/>
      <c r="D109" s="302"/>
      <c r="E109" s="308"/>
      <c r="F109" s="306"/>
      <c r="G109" s="306"/>
    </row>
    <row r="110" spans="1:7" hidden="1" x14ac:dyDescent="0.2">
      <c r="A110" s="316"/>
      <c r="B110" s="307"/>
      <c r="C110" s="306"/>
      <c r="D110" s="302"/>
      <c r="E110" s="308"/>
      <c r="F110" s="306"/>
      <c r="G110" s="306"/>
    </row>
    <row r="111" spans="1:7" hidden="1" x14ac:dyDescent="0.2">
      <c r="A111" s="316"/>
      <c r="B111" s="307"/>
      <c r="C111" s="306"/>
      <c r="D111" s="302"/>
      <c r="E111" s="308"/>
      <c r="F111" s="306"/>
      <c r="G111" s="306"/>
    </row>
    <row r="112" spans="1:7" s="309" customFormat="1" hidden="1" x14ac:dyDescent="0.2">
      <c r="A112" s="320"/>
      <c r="B112" s="314"/>
      <c r="C112" s="303"/>
      <c r="D112" s="304"/>
      <c r="E112" s="305"/>
      <c r="F112" s="303"/>
      <c r="G112" s="303"/>
    </row>
    <row r="113" spans="1:7" s="309" customFormat="1" hidden="1" x14ac:dyDescent="0.2">
      <c r="A113" s="316"/>
      <c r="B113" s="307"/>
      <c r="C113" s="322"/>
      <c r="D113" s="311"/>
      <c r="E113" s="323"/>
      <c r="F113" s="303"/>
      <c r="G113" s="303"/>
    </row>
    <row r="114" spans="1:7" s="309" customFormat="1" hidden="1" x14ac:dyDescent="0.2">
      <c r="A114" s="320"/>
      <c r="B114" s="314"/>
      <c r="C114" s="303"/>
      <c r="D114" s="304"/>
      <c r="E114" s="305"/>
      <c r="F114" s="303"/>
      <c r="G114" s="303"/>
    </row>
    <row r="115" spans="1:7" s="309" customFormat="1" hidden="1" x14ac:dyDescent="0.2">
      <c r="A115" s="320"/>
      <c r="B115" s="314"/>
      <c r="C115" s="303"/>
      <c r="D115" s="304"/>
      <c r="E115" s="305"/>
      <c r="F115" s="303"/>
      <c r="G115" s="303"/>
    </row>
    <row r="116" spans="1:7" s="309" customFormat="1" hidden="1" x14ac:dyDescent="0.2">
      <c r="A116" s="320"/>
      <c r="B116" s="314"/>
      <c r="C116" s="303"/>
      <c r="D116" s="304"/>
      <c r="E116" s="305"/>
      <c r="F116" s="303"/>
      <c r="G116" s="303"/>
    </row>
    <row r="117" spans="1:7" s="309" customFormat="1" hidden="1" x14ac:dyDescent="0.2">
      <c r="A117" s="320"/>
      <c r="B117" s="314"/>
      <c r="C117" s="303"/>
      <c r="D117" s="304"/>
      <c r="E117" s="305"/>
      <c r="F117" s="303"/>
      <c r="G117" s="303"/>
    </row>
    <row r="118" spans="1:7" s="309" customFormat="1" x14ac:dyDescent="0.2">
      <c r="A118" s="324"/>
      <c r="B118" s="325"/>
      <c r="C118" s="326"/>
      <c r="D118" s="327"/>
      <c r="E118" s="328"/>
      <c r="F118" s="326"/>
      <c r="G118" s="326"/>
    </row>
  </sheetData>
  <mergeCells count="2">
    <mergeCell ref="A2:G2"/>
    <mergeCell ref="C4:G4"/>
  </mergeCells>
  <pageMargins left="0.27559055118110237" right="0.19685039370078741" top="0.6692913385826772" bottom="0.39370078740157483" header="0.51181102362204722" footer="0.19685039370078741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7"/>
  <sheetViews>
    <sheetView workbookViewId="0">
      <selection activeCell="A165" sqref="A165:G165"/>
    </sheetView>
  </sheetViews>
  <sheetFormatPr defaultRowHeight="12.75" x14ac:dyDescent="0.2"/>
  <cols>
    <col min="1" max="1" width="9.140625" style="359"/>
    <col min="2" max="2" width="10.28515625" style="359" customWidth="1"/>
    <col min="3" max="3" width="15.7109375" style="360" customWidth="1"/>
    <col min="4" max="4" width="15.7109375" style="361" customWidth="1"/>
    <col min="5" max="5" width="91.85546875" style="321" customWidth="1"/>
    <col min="6" max="6" width="14.42578125" style="321" customWidth="1"/>
    <col min="7" max="7" width="14.5703125" style="321" hidden="1" customWidth="1"/>
    <col min="8" max="257" width="9.140625" style="321"/>
    <col min="258" max="258" width="10.28515625" style="321" customWidth="1"/>
    <col min="259" max="260" width="15.7109375" style="321" customWidth="1"/>
    <col min="261" max="261" width="91.85546875" style="321" customWidth="1"/>
    <col min="262" max="262" width="14.42578125" style="321" customWidth="1"/>
    <col min="263" max="263" width="0" style="321" hidden="1" customWidth="1"/>
    <col min="264" max="513" width="9.140625" style="321"/>
    <col min="514" max="514" width="10.28515625" style="321" customWidth="1"/>
    <col min="515" max="516" width="15.7109375" style="321" customWidth="1"/>
    <col min="517" max="517" width="91.85546875" style="321" customWidth="1"/>
    <col min="518" max="518" width="14.42578125" style="321" customWidth="1"/>
    <col min="519" max="519" width="0" style="321" hidden="1" customWidth="1"/>
    <col min="520" max="769" width="9.140625" style="321"/>
    <col min="770" max="770" width="10.28515625" style="321" customWidth="1"/>
    <col min="771" max="772" width="15.7109375" style="321" customWidth="1"/>
    <col min="773" max="773" width="91.85546875" style="321" customWidth="1"/>
    <col min="774" max="774" width="14.42578125" style="321" customWidth="1"/>
    <col min="775" max="775" width="0" style="321" hidden="1" customWidth="1"/>
    <col min="776" max="1025" width="9.140625" style="321"/>
    <col min="1026" max="1026" width="10.28515625" style="321" customWidth="1"/>
    <col min="1027" max="1028" width="15.7109375" style="321" customWidth="1"/>
    <col min="1029" max="1029" width="91.85546875" style="321" customWidth="1"/>
    <col min="1030" max="1030" width="14.42578125" style="321" customWidth="1"/>
    <col min="1031" max="1031" width="0" style="321" hidden="1" customWidth="1"/>
    <col min="1032" max="1281" width="9.140625" style="321"/>
    <col min="1282" max="1282" width="10.28515625" style="321" customWidth="1"/>
    <col min="1283" max="1284" width="15.7109375" style="321" customWidth="1"/>
    <col min="1285" max="1285" width="91.85546875" style="321" customWidth="1"/>
    <col min="1286" max="1286" width="14.42578125" style="321" customWidth="1"/>
    <col min="1287" max="1287" width="0" style="321" hidden="1" customWidth="1"/>
    <col min="1288" max="1537" width="9.140625" style="321"/>
    <col min="1538" max="1538" width="10.28515625" style="321" customWidth="1"/>
    <col min="1539" max="1540" width="15.7109375" style="321" customWidth="1"/>
    <col min="1541" max="1541" width="91.85546875" style="321" customWidth="1"/>
    <col min="1542" max="1542" width="14.42578125" style="321" customWidth="1"/>
    <col min="1543" max="1543" width="0" style="321" hidden="1" customWidth="1"/>
    <col min="1544" max="1793" width="9.140625" style="321"/>
    <col min="1794" max="1794" width="10.28515625" style="321" customWidth="1"/>
    <col min="1795" max="1796" width="15.7109375" style="321" customWidth="1"/>
    <col min="1797" max="1797" width="91.85546875" style="321" customWidth="1"/>
    <col min="1798" max="1798" width="14.42578125" style="321" customWidth="1"/>
    <col min="1799" max="1799" width="0" style="321" hidden="1" customWidth="1"/>
    <col min="1800" max="2049" width="9.140625" style="321"/>
    <col min="2050" max="2050" width="10.28515625" style="321" customWidth="1"/>
    <col min="2051" max="2052" width="15.7109375" style="321" customWidth="1"/>
    <col min="2053" max="2053" width="91.85546875" style="321" customWidth="1"/>
    <col min="2054" max="2054" width="14.42578125" style="321" customWidth="1"/>
    <col min="2055" max="2055" width="0" style="321" hidden="1" customWidth="1"/>
    <col min="2056" max="2305" width="9.140625" style="321"/>
    <col min="2306" max="2306" width="10.28515625" style="321" customWidth="1"/>
    <col min="2307" max="2308" width="15.7109375" style="321" customWidth="1"/>
    <col min="2309" max="2309" width="91.85546875" style="321" customWidth="1"/>
    <col min="2310" max="2310" width="14.42578125" style="321" customWidth="1"/>
    <col min="2311" max="2311" width="0" style="321" hidden="1" customWidth="1"/>
    <col min="2312" max="2561" width="9.140625" style="321"/>
    <col min="2562" max="2562" width="10.28515625" style="321" customWidth="1"/>
    <col min="2563" max="2564" width="15.7109375" style="321" customWidth="1"/>
    <col min="2565" max="2565" width="91.85546875" style="321" customWidth="1"/>
    <col min="2566" max="2566" width="14.42578125" style="321" customWidth="1"/>
    <col min="2567" max="2567" width="0" style="321" hidden="1" customWidth="1"/>
    <col min="2568" max="2817" width="9.140625" style="321"/>
    <col min="2818" max="2818" width="10.28515625" style="321" customWidth="1"/>
    <col min="2819" max="2820" width="15.7109375" style="321" customWidth="1"/>
    <col min="2821" max="2821" width="91.85546875" style="321" customWidth="1"/>
    <col min="2822" max="2822" width="14.42578125" style="321" customWidth="1"/>
    <col min="2823" max="2823" width="0" style="321" hidden="1" customWidth="1"/>
    <col min="2824" max="3073" width="9.140625" style="321"/>
    <col min="3074" max="3074" width="10.28515625" style="321" customWidth="1"/>
    <col min="3075" max="3076" width="15.7109375" style="321" customWidth="1"/>
    <col min="3077" max="3077" width="91.85546875" style="321" customWidth="1"/>
    <col min="3078" max="3078" width="14.42578125" style="321" customWidth="1"/>
    <col min="3079" max="3079" width="0" style="321" hidden="1" customWidth="1"/>
    <col min="3080" max="3329" width="9.140625" style="321"/>
    <col min="3330" max="3330" width="10.28515625" style="321" customWidth="1"/>
    <col min="3331" max="3332" width="15.7109375" style="321" customWidth="1"/>
    <col min="3333" max="3333" width="91.85546875" style="321" customWidth="1"/>
    <col min="3334" max="3334" width="14.42578125" style="321" customWidth="1"/>
    <col min="3335" max="3335" width="0" style="321" hidden="1" customWidth="1"/>
    <col min="3336" max="3585" width="9.140625" style="321"/>
    <col min="3586" max="3586" width="10.28515625" style="321" customWidth="1"/>
    <col min="3587" max="3588" width="15.7109375" style="321" customWidth="1"/>
    <col min="3589" max="3589" width="91.85546875" style="321" customWidth="1"/>
    <col min="3590" max="3590" width="14.42578125" style="321" customWidth="1"/>
    <col min="3591" max="3591" width="0" style="321" hidden="1" customWidth="1"/>
    <col min="3592" max="3841" width="9.140625" style="321"/>
    <col min="3842" max="3842" width="10.28515625" style="321" customWidth="1"/>
    <col min="3843" max="3844" width="15.7109375" style="321" customWidth="1"/>
    <col min="3845" max="3845" width="91.85546875" style="321" customWidth="1"/>
    <col min="3846" max="3846" width="14.42578125" style="321" customWidth="1"/>
    <col min="3847" max="3847" width="0" style="321" hidden="1" customWidth="1"/>
    <col min="3848" max="4097" width="9.140625" style="321"/>
    <col min="4098" max="4098" width="10.28515625" style="321" customWidth="1"/>
    <col min="4099" max="4100" width="15.7109375" style="321" customWidth="1"/>
    <col min="4101" max="4101" width="91.85546875" style="321" customWidth="1"/>
    <col min="4102" max="4102" width="14.42578125" style="321" customWidth="1"/>
    <col min="4103" max="4103" width="0" style="321" hidden="1" customWidth="1"/>
    <col min="4104" max="4353" width="9.140625" style="321"/>
    <col min="4354" max="4354" width="10.28515625" style="321" customWidth="1"/>
    <col min="4355" max="4356" width="15.7109375" style="321" customWidth="1"/>
    <col min="4357" max="4357" width="91.85546875" style="321" customWidth="1"/>
    <col min="4358" max="4358" width="14.42578125" style="321" customWidth="1"/>
    <col min="4359" max="4359" width="0" style="321" hidden="1" customWidth="1"/>
    <col min="4360" max="4609" width="9.140625" style="321"/>
    <col min="4610" max="4610" width="10.28515625" style="321" customWidth="1"/>
    <col min="4611" max="4612" width="15.7109375" style="321" customWidth="1"/>
    <col min="4613" max="4613" width="91.85546875" style="321" customWidth="1"/>
    <col min="4614" max="4614" width="14.42578125" style="321" customWidth="1"/>
    <col min="4615" max="4615" width="0" style="321" hidden="1" customWidth="1"/>
    <col min="4616" max="4865" width="9.140625" style="321"/>
    <col min="4866" max="4866" width="10.28515625" style="321" customWidth="1"/>
    <col min="4867" max="4868" width="15.7109375" style="321" customWidth="1"/>
    <col min="4869" max="4869" width="91.85546875" style="321" customWidth="1"/>
    <col min="4870" max="4870" width="14.42578125" style="321" customWidth="1"/>
    <col min="4871" max="4871" width="0" style="321" hidden="1" customWidth="1"/>
    <col min="4872" max="5121" width="9.140625" style="321"/>
    <col min="5122" max="5122" width="10.28515625" style="321" customWidth="1"/>
    <col min="5123" max="5124" width="15.7109375" style="321" customWidth="1"/>
    <col min="5125" max="5125" width="91.85546875" style="321" customWidth="1"/>
    <col min="5126" max="5126" width="14.42578125" style="321" customWidth="1"/>
    <col min="5127" max="5127" width="0" style="321" hidden="1" customWidth="1"/>
    <col min="5128" max="5377" width="9.140625" style="321"/>
    <col min="5378" max="5378" width="10.28515625" style="321" customWidth="1"/>
    <col min="5379" max="5380" width="15.7109375" style="321" customWidth="1"/>
    <col min="5381" max="5381" width="91.85546875" style="321" customWidth="1"/>
    <col min="5382" max="5382" width="14.42578125" style="321" customWidth="1"/>
    <col min="5383" max="5383" width="0" style="321" hidden="1" customWidth="1"/>
    <col min="5384" max="5633" width="9.140625" style="321"/>
    <col min="5634" max="5634" width="10.28515625" style="321" customWidth="1"/>
    <col min="5635" max="5636" width="15.7109375" style="321" customWidth="1"/>
    <col min="5637" max="5637" width="91.85546875" style="321" customWidth="1"/>
    <col min="5638" max="5638" width="14.42578125" style="321" customWidth="1"/>
    <col min="5639" max="5639" width="0" style="321" hidden="1" customWidth="1"/>
    <col min="5640" max="5889" width="9.140625" style="321"/>
    <col min="5890" max="5890" width="10.28515625" style="321" customWidth="1"/>
    <col min="5891" max="5892" width="15.7109375" style="321" customWidth="1"/>
    <col min="5893" max="5893" width="91.85546875" style="321" customWidth="1"/>
    <col min="5894" max="5894" width="14.42578125" style="321" customWidth="1"/>
    <col min="5895" max="5895" width="0" style="321" hidden="1" customWidth="1"/>
    <col min="5896" max="6145" width="9.140625" style="321"/>
    <col min="6146" max="6146" width="10.28515625" style="321" customWidth="1"/>
    <col min="6147" max="6148" width="15.7109375" style="321" customWidth="1"/>
    <col min="6149" max="6149" width="91.85546875" style="321" customWidth="1"/>
    <col min="6150" max="6150" width="14.42578125" style="321" customWidth="1"/>
    <col min="6151" max="6151" width="0" style="321" hidden="1" customWidth="1"/>
    <col min="6152" max="6401" width="9.140625" style="321"/>
    <col min="6402" max="6402" width="10.28515625" style="321" customWidth="1"/>
    <col min="6403" max="6404" width="15.7109375" style="321" customWidth="1"/>
    <col min="6405" max="6405" width="91.85546875" style="321" customWidth="1"/>
    <col min="6406" max="6406" width="14.42578125" style="321" customWidth="1"/>
    <col min="6407" max="6407" width="0" style="321" hidden="1" customWidth="1"/>
    <col min="6408" max="6657" width="9.140625" style="321"/>
    <col min="6658" max="6658" width="10.28515625" style="321" customWidth="1"/>
    <col min="6659" max="6660" width="15.7109375" style="321" customWidth="1"/>
    <col min="6661" max="6661" width="91.85546875" style="321" customWidth="1"/>
    <col min="6662" max="6662" width="14.42578125" style="321" customWidth="1"/>
    <col min="6663" max="6663" width="0" style="321" hidden="1" customWidth="1"/>
    <col min="6664" max="6913" width="9.140625" style="321"/>
    <col min="6914" max="6914" width="10.28515625" style="321" customWidth="1"/>
    <col min="6915" max="6916" width="15.7109375" style="321" customWidth="1"/>
    <col min="6917" max="6917" width="91.85546875" style="321" customWidth="1"/>
    <col min="6918" max="6918" width="14.42578125" style="321" customWidth="1"/>
    <col min="6919" max="6919" width="0" style="321" hidden="1" customWidth="1"/>
    <col min="6920" max="7169" width="9.140625" style="321"/>
    <col min="7170" max="7170" width="10.28515625" style="321" customWidth="1"/>
    <col min="7171" max="7172" width="15.7109375" style="321" customWidth="1"/>
    <col min="7173" max="7173" width="91.85546875" style="321" customWidth="1"/>
    <col min="7174" max="7174" width="14.42578125" style="321" customWidth="1"/>
    <col min="7175" max="7175" width="0" style="321" hidden="1" customWidth="1"/>
    <col min="7176" max="7425" width="9.140625" style="321"/>
    <col min="7426" max="7426" width="10.28515625" style="321" customWidth="1"/>
    <col min="7427" max="7428" width="15.7109375" style="321" customWidth="1"/>
    <col min="7429" max="7429" width="91.85546875" style="321" customWidth="1"/>
    <col min="7430" max="7430" width="14.42578125" style="321" customWidth="1"/>
    <col min="7431" max="7431" width="0" style="321" hidden="1" customWidth="1"/>
    <col min="7432" max="7681" width="9.140625" style="321"/>
    <col min="7682" max="7682" width="10.28515625" style="321" customWidth="1"/>
    <col min="7683" max="7684" width="15.7109375" style="321" customWidth="1"/>
    <col min="7685" max="7685" width="91.85546875" style="321" customWidth="1"/>
    <col min="7686" max="7686" width="14.42578125" style="321" customWidth="1"/>
    <col min="7687" max="7687" width="0" style="321" hidden="1" customWidth="1"/>
    <col min="7688" max="7937" width="9.140625" style="321"/>
    <col min="7938" max="7938" width="10.28515625" style="321" customWidth="1"/>
    <col min="7939" max="7940" width="15.7109375" style="321" customWidth="1"/>
    <col min="7941" max="7941" width="91.85546875" style="321" customWidth="1"/>
    <col min="7942" max="7942" width="14.42578125" style="321" customWidth="1"/>
    <col min="7943" max="7943" width="0" style="321" hidden="1" customWidth="1"/>
    <col min="7944" max="8193" width="9.140625" style="321"/>
    <col min="8194" max="8194" width="10.28515625" style="321" customWidth="1"/>
    <col min="8195" max="8196" width="15.7109375" style="321" customWidth="1"/>
    <col min="8197" max="8197" width="91.85546875" style="321" customWidth="1"/>
    <col min="8198" max="8198" width="14.42578125" style="321" customWidth="1"/>
    <col min="8199" max="8199" width="0" style="321" hidden="1" customWidth="1"/>
    <col min="8200" max="8449" width="9.140625" style="321"/>
    <col min="8450" max="8450" width="10.28515625" style="321" customWidth="1"/>
    <col min="8451" max="8452" width="15.7109375" style="321" customWidth="1"/>
    <col min="8453" max="8453" width="91.85546875" style="321" customWidth="1"/>
    <col min="8454" max="8454" width="14.42578125" style="321" customWidth="1"/>
    <col min="8455" max="8455" width="0" style="321" hidden="1" customWidth="1"/>
    <col min="8456" max="8705" width="9.140625" style="321"/>
    <col min="8706" max="8706" width="10.28515625" style="321" customWidth="1"/>
    <col min="8707" max="8708" width="15.7109375" style="321" customWidth="1"/>
    <col min="8709" max="8709" width="91.85546875" style="321" customWidth="1"/>
    <col min="8710" max="8710" width="14.42578125" style="321" customWidth="1"/>
    <col min="8711" max="8711" width="0" style="321" hidden="1" customWidth="1"/>
    <col min="8712" max="8961" width="9.140625" style="321"/>
    <col min="8962" max="8962" width="10.28515625" style="321" customWidth="1"/>
    <col min="8963" max="8964" width="15.7109375" style="321" customWidth="1"/>
    <col min="8965" max="8965" width="91.85546875" style="321" customWidth="1"/>
    <col min="8966" max="8966" width="14.42578125" style="321" customWidth="1"/>
    <col min="8967" max="8967" width="0" style="321" hidden="1" customWidth="1"/>
    <col min="8968" max="9217" width="9.140625" style="321"/>
    <col min="9218" max="9218" width="10.28515625" style="321" customWidth="1"/>
    <col min="9219" max="9220" width="15.7109375" style="321" customWidth="1"/>
    <col min="9221" max="9221" width="91.85546875" style="321" customWidth="1"/>
    <col min="9222" max="9222" width="14.42578125" style="321" customWidth="1"/>
    <col min="9223" max="9223" width="0" style="321" hidden="1" customWidth="1"/>
    <col min="9224" max="9473" width="9.140625" style="321"/>
    <col min="9474" max="9474" width="10.28515625" style="321" customWidth="1"/>
    <col min="9475" max="9476" width="15.7109375" style="321" customWidth="1"/>
    <col min="9477" max="9477" width="91.85546875" style="321" customWidth="1"/>
    <col min="9478" max="9478" width="14.42578125" style="321" customWidth="1"/>
    <col min="9479" max="9479" width="0" style="321" hidden="1" customWidth="1"/>
    <col min="9480" max="9729" width="9.140625" style="321"/>
    <col min="9730" max="9730" width="10.28515625" style="321" customWidth="1"/>
    <col min="9731" max="9732" width="15.7109375" style="321" customWidth="1"/>
    <col min="9733" max="9733" width="91.85546875" style="321" customWidth="1"/>
    <col min="9734" max="9734" width="14.42578125" style="321" customWidth="1"/>
    <col min="9735" max="9735" width="0" style="321" hidden="1" customWidth="1"/>
    <col min="9736" max="9985" width="9.140625" style="321"/>
    <col min="9986" max="9986" width="10.28515625" style="321" customWidth="1"/>
    <col min="9987" max="9988" width="15.7109375" style="321" customWidth="1"/>
    <col min="9989" max="9989" width="91.85546875" style="321" customWidth="1"/>
    <col min="9990" max="9990" width="14.42578125" style="321" customWidth="1"/>
    <col min="9991" max="9991" width="0" style="321" hidden="1" customWidth="1"/>
    <col min="9992" max="10241" width="9.140625" style="321"/>
    <col min="10242" max="10242" width="10.28515625" style="321" customWidth="1"/>
    <col min="10243" max="10244" width="15.7109375" style="321" customWidth="1"/>
    <col min="10245" max="10245" width="91.85546875" style="321" customWidth="1"/>
    <col min="10246" max="10246" width="14.42578125" style="321" customWidth="1"/>
    <col min="10247" max="10247" width="0" style="321" hidden="1" customWidth="1"/>
    <col min="10248" max="10497" width="9.140625" style="321"/>
    <col min="10498" max="10498" width="10.28515625" style="321" customWidth="1"/>
    <col min="10499" max="10500" width="15.7109375" style="321" customWidth="1"/>
    <col min="10501" max="10501" width="91.85546875" style="321" customWidth="1"/>
    <col min="10502" max="10502" width="14.42578125" style="321" customWidth="1"/>
    <col min="10503" max="10503" width="0" style="321" hidden="1" customWidth="1"/>
    <col min="10504" max="10753" width="9.140625" style="321"/>
    <col min="10754" max="10754" width="10.28515625" style="321" customWidth="1"/>
    <col min="10755" max="10756" width="15.7109375" style="321" customWidth="1"/>
    <col min="10757" max="10757" width="91.85546875" style="321" customWidth="1"/>
    <col min="10758" max="10758" width="14.42578125" style="321" customWidth="1"/>
    <col min="10759" max="10759" width="0" style="321" hidden="1" customWidth="1"/>
    <col min="10760" max="11009" width="9.140625" style="321"/>
    <col min="11010" max="11010" width="10.28515625" style="321" customWidth="1"/>
    <col min="11011" max="11012" width="15.7109375" style="321" customWidth="1"/>
    <col min="11013" max="11013" width="91.85546875" style="321" customWidth="1"/>
    <col min="11014" max="11014" width="14.42578125" style="321" customWidth="1"/>
    <col min="11015" max="11015" width="0" style="321" hidden="1" customWidth="1"/>
    <col min="11016" max="11265" width="9.140625" style="321"/>
    <col min="11266" max="11266" width="10.28515625" style="321" customWidth="1"/>
    <col min="11267" max="11268" width="15.7109375" style="321" customWidth="1"/>
    <col min="11269" max="11269" width="91.85546875" style="321" customWidth="1"/>
    <col min="11270" max="11270" width="14.42578125" style="321" customWidth="1"/>
    <col min="11271" max="11271" width="0" style="321" hidden="1" customWidth="1"/>
    <col min="11272" max="11521" width="9.140625" style="321"/>
    <col min="11522" max="11522" width="10.28515625" style="321" customWidth="1"/>
    <col min="11523" max="11524" width="15.7109375" style="321" customWidth="1"/>
    <col min="11525" max="11525" width="91.85546875" style="321" customWidth="1"/>
    <col min="11526" max="11526" width="14.42578125" style="321" customWidth="1"/>
    <col min="11527" max="11527" width="0" style="321" hidden="1" customWidth="1"/>
    <col min="11528" max="11777" width="9.140625" style="321"/>
    <col min="11778" max="11778" width="10.28515625" style="321" customWidth="1"/>
    <col min="11779" max="11780" width="15.7109375" style="321" customWidth="1"/>
    <col min="11781" max="11781" width="91.85546875" style="321" customWidth="1"/>
    <col min="11782" max="11782" width="14.42578125" style="321" customWidth="1"/>
    <col min="11783" max="11783" width="0" style="321" hidden="1" customWidth="1"/>
    <col min="11784" max="12033" width="9.140625" style="321"/>
    <col min="12034" max="12034" width="10.28515625" style="321" customWidth="1"/>
    <col min="12035" max="12036" width="15.7109375" style="321" customWidth="1"/>
    <col min="12037" max="12037" width="91.85546875" style="321" customWidth="1"/>
    <col min="12038" max="12038" width="14.42578125" style="321" customWidth="1"/>
    <col min="12039" max="12039" width="0" style="321" hidden="1" customWidth="1"/>
    <col min="12040" max="12289" width="9.140625" style="321"/>
    <col min="12290" max="12290" width="10.28515625" style="321" customWidth="1"/>
    <col min="12291" max="12292" width="15.7109375" style="321" customWidth="1"/>
    <col min="12293" max="12293" width="91.85546875" style="321" customWidth="1"/>
    <col min="12294" max="12294" width="14.42578125" style="321" customWidth="1"/>
    <col min="12295" max="12295" width="0" style="321" hidden="1" customWidth="1"/>
    <col min="12296" max="12545" width="9.140625" style="321"/>
    <col min="12546" max="12546" width="10.28515625" style="321" customWidth="1"/>
    <col min="12547" max="12548" width="15.7109375" style="321" customWidth="1"/>
    <col min="12549" max="12549" width="91.85546875" style="321" customWidth="1"/>
    <col min="12550" max="12550" width="14.42578125" style="321" customWidth="1"/>
    <col min="12551" max="12551" width="0" style="321" hidden="1" customWidth="1"/>
    <col min="12552" max="12801" width="9.140625" style="321"/>
    <col min="12802" max="12802" width="10.28515625" style="321" customWidth="1"/>
    <col min="12803" max="12804" width="15.7109375" style="321" customWidth="1"/>
    <col min="12805" max="12805" width="91.85546875" style="321" customWidth="1"/>
    <col min="12806" max="12806" width="14.42578125" style="321" customWidth="1"/>
    <col min="12807" max="12807" width="0" style="321" hidden="1" customWidth="1"/>
    <col min="12808" max="13057" width="9.140625" style="321"/>
    <col min="13058" max="13058" width="10.28515625" style="321" customWidth="1"/>
    <col min="13059" max="13060" width="15.7109375" style="321" customWidth="1"/>
    <col min="13061" max="13061" width="91.85546875" style="321" customWidth="1"/>
    <col min="13062" max="13062" width="14.42578125" style="321" customWidth="1"/>
    <col min="13063" max="13063" width="0" style="321" hidden="1" customWidth="1"/>
    <col min="13064" max="13313" width="9.140625" style="321"/>
    <col min="13314" max="13314" width="10.28515625" style="321" customWidth="1"/>
    <col min="13315" max="13316" width="15.7109375" style="321" customWidth="1"/>
    <col min="13317" max="13317" width="91.85546875" style="321" customWidth="1"/>
    <col min="13318" max="13318" width="14.42578125" style="321" customWidth="1"/>
    <col min="13319" max="13319" width="0" style="321" hidden="1" customWidth="1"/>
    <col min="13320" max="13569" width="9.140625" style="321"/>
    <col min="13570" max="13570" width="10.28515625" style="321" customWidth="1"/>
    <col min="13571" max="13572" width="15.7109375" style="321" customWidth="1"/>
    <col min="13573" max="13573" width="91.85546875" style="321" customWidth="1"/>
    <col min="13574" max="13574" width="14.42578125" style="321" customWidth="1"/>
    <col min="13575" max="13575" width="0" style="321" hidden="1" customWidth="1"/>
    <col min="13576" max="13825" width="9.140625" style="321"/>
    <col min="13826" max="13826" width="10.28515625" style="321" customWidth="1"/>
    <col min="13827" max="13828" width="15.7109375" style="321" customWidth="1"/>
    <col min="13829" max="13829" width="91.85546875" style="321" customWidth="1"/>
    <col min="13830" max="13830" width="14.42578125" style="321" customWidth="1"/>
    <col min="13831" max="13831" width="0" style="321" hidden="1" customWidth="1"/>
    <col min="13832" max="14081" width="9.140625" style="321"/>
    <col min="14082" max="14082" width="10.28515625" style="321" customWidth="1"/>
    <col min="14083" max="14084" width="15.7109375" style="321" customWidth="1"/>
    <col min="14085" max="14085" width="91.85546875" style="321" customWidth="1"/>
    <col min="14086" max="14086" width="14.42578125" style="321" customWidth="1"/>
    <col min="14087" max="14087" width="0" style="321" hidden="1" customWidth="1"/>
    <col min="14088" max="14337" width="9.140625" style="321"/>
    <col min="14338" max="14338" width="10.28515625" style="321" customWidth="1"/>
    <col min="14339" max="14340" width="15.7109375" style="321" customWidth="1"/>
    <col min="14341" max="14341" width="91.85546875" style="321" customWidth="1"/>
    <col min="14342" max="14342" width="14.42578125" style="321" customWidth="1"/>
    <col min="14343" max="14343" width="0" style="321" hidden="1" customWidth="1"/>
    <col min="14344" max="14593" width="9.140625" style="321"/>
    <col min="14594" max="14594" width="10.28515625" style="321" customWidth="1"/>
    <col min="14595" max="14596" width="15.7109375" style="321" customWidth="1"/>
    <col min="14597" max="14597" width="91.85546875" style="321" customWidth="1"/>
    <col min="14598" max="14598" width="14.42578125" style="321" customWidth="1"/>
    <col min="14599" max="14599" width="0" style="321" hidden="1" customWidth="1"/>
    <col min="14600" max="14849" width="9.140625" style="321"/>
    <col min="14850" max="14850" width="10.28515625" style="321" customWidth="1"/>
    <col min="14851" max="14852" width="15.7109375" style="321" customWidth="1"/>
    <col min="14853" max="14853" width="91.85546875" style="321" customWidth="1"/>
    <col min="14854" max="14854" width="14.42578125" style="321" customWidth="1"/>
    <col min="14855" max="14855" width="0" style="321" hidden="1" customWidth="1"/>
    <col min="14856" max="15105" width="9.140625" style="321"/>
    <col min="15106" max="15106" width="10.28515625" style="321" customWidth="1"/>
    <col min="15107" max="15108" width="15.7109375" style="321" customWidth="1"/>
    <col min="15109" max="15109" width="91.85546875" style="321" customWidth="1"/>
    <col min="15110" max="15110" width="14.42578125" style="321" customWidth="1"/>
    <col min="15111" max="15111" width="0" style="321" hidden="1" customWidth="1"/>
    <col min="15112" max="15361" width="9.140625" style="321"/>
    <col min="15362" max="15362" width="10.28515625" style="321" customWidth="1"/>
    <col min="15363" max="15364" width="15.7109375" style="321" customWidth="1"/>
    <col min="15365" max="15365" width="91.85546875" style="321" customWidth="1"/>
    <col min="15366" max="15366" width="14.42578125" style="321" customWidth="1"/>
    <col min="15367" max="15367" width="0" style="321" hidden="1" customWidth="1"/>
    <col min="15368" max="15617" width="9.140625" style="321"/>
    <col min="15618" max="15618" width="10.28515625" style="321" customWidth="1"/>
    <col min="15619" max="15620" width="15.7109375" style="321" customWidth="1"/>
    <col min="15621" max="15621" width="91.85546875" style="321" customWidth="1"/>
    <col min="15622" max="15622" width="14.42578125" style="321" customWidth="1"/>
    <col min="15623" max="15623" width="0" style="321" hidden="1" customWidth="1"/>
    <col min="15624" max="15873" width="9.140625" style="321"/>
    <col min="15874" max="15874" width="10.28515625" style="321" customWidth="1"/>
    <col min="15875" max="15876" width="15.7109375" style="321" customWidth="1"/>
    <col min="15877" max="15877" width="91.85546875" style="321" customWidth="1"/>
    <col min="15878" max="15878" width="14.42578125" style="321" customWidth="1"/>
    <col min="15879" max="15879" width="0" style="321" hidden="1" customWidth="1"/>
    <col min="15880" max="16129" width="9.140625" style="321"/>
    <col min="16130" max="16130" width="10.28515625" style="321" customWidth="1"/>
    <col min="16131" max="16132" width="15.7109375" style="321" customWidth="1"/>
    <col min="16133" max="16133" width="91.85546875" style="321" customWidth="1"/>
    <col min="16134" max="16134" width="14.42578125" style="321" customWidth="1"/>
    <col min="16135" max="16135" width="0" style="321" hidden="1" customWidth="1"/>
    <col min="16136" max="16384" width="9.140625" style="321"/>
  </cols>
  <sheetData>
    <row r="2" spans="1:7" x14ac:dyDescent="0.2">
      <c r="A2" s="329" t="s">
        <v>485</v>
      </c>
      <c r="B2" s="329"/>
      <c r="C2" s="329"/>
      <c r="D2" s="329"/>
      <c r="E2" s="329"/>
      <c r="F2" s="329"/>
    </row>
    <row r="4" spans="1:7" s="333" customFormat="1" ht="21.75" customHeight="1" x14ac:dyDescent="0.2">
      <c r="A4" s="330" t="s">
        <v>460</v>
      </c>
      <c r="B4" s="330" t="s">
        <v>461</v>
      </c>
      <c r="C4" s="331" t="s">
        <v>486</v>
      </c>
      <c r="D4" s="332" t="s">
        <v>487</v>
      </c>
      <c r="E4" s="330" t="s">
        <v>462</v>
      </c>
      <c r="F4" s="330" t="s">
        <v>57</v>
      </c>
      <c r="G4" s="330" t="s">
        <v>488</v>
      </c>
    </row>
    <row r="5" spans="1:7" x14ac:dyDescent="0.2">
      <c r="A5" s="334"/>
      <c r="B5" s="335"/>
      <c r="C5" s="322"/>
      <c r="D5" s="336">
        <v>53909</v>
      </c>
      <c r="E5" s="337" t="s">
        <v>489</v>
      </c>
      <c r="F5" s="311" t="s">
        <v>466</v>
      </c>
      <c r="G5" s="334" t="s">
        <v>490</v>
      </c>
    </row>
    <row r="6" spans="1:7" x14ac:dyDescent="0.2">
      <c r="A6" s="334">
        <v>54</v>
      </c>
      <c r="B6" s="335">
        <v>42760</v>
      </c>
      <c r="C6" s="322"/>
      <c r="D6" s="310">
        <v>10995.9</v>
      </c>
      <c r="E6" s="337" t="s">
        <v>491</v>
      </c>
      <c r="F6" s="311" t="s">
        <v>478</v>
      </c>
      <c r="G6" s="311"/>
    </row>
    <row r="7" spans="1:7" x14ac:dyDescent="0.2">
      <c r="A7" s="334"/>
      <c r="B7" s="334"/>
      <c r="C7" s="322">
        <v>2156</v>
      </c>
      <c r="D7" s="310"/>
      <c r="E7" s="337" t="s">
        <v>492</v>
      </c>
      <c r="F7" s="311" t="s">
        <v>478</v>
      </c>
      <c r="G7" s="311"/>
    </row>
    <row r="8" spans="1:7" x14ac:dyDescent="0.2">
      <c r="A8" s="334"/>
      <c r="B8" s="335"/>
      <c r="C8" s="338">
        <f>SUM(C5:C7)</f>
        <v>2156</v>
      </c>
      <c r="D8" s="336">
        <f>SUM(D5:D7)</f>
        <v>64904.9</v>
      </c>
      <c r="E8" s="339" t="s">
        <v>493</v>
      </c>
      <c r="F8" s="338">
        <f>D8-C8</f>
        <v>62748.9</v>
      </c>
      <c r="G8" s="311"/>
    </row>
    <row r="9" spans="1:7" x14ac:dyDescent="0.2">
      <c r="A9" s="334">
        <v>55</v>
      </c>
      <c r="B9" s="335">
        <v>42774</v>
      </c>
      <c r="C9" s="322"/>
      <c r="D9" s="310">
        <v>216.9</v>
      </c>
      <c r="E9" s="337" t="s">
        <v>494</v>
      </c>
      <c r="F9" s="311" t="s">
        <v>483</v>
      </c>
      <c r="G9" s="311"/>
    </row>
    <row r="10" spans="1:7" x14ac:dyDescent="0.2">
      <c r="A10" s="334"/>
      <c r="B10" s="334"/>
      <c r="C10" s="322"/>
      <c r="D10" s="310">
        <v>306.3</v>
      </c>
      <c r="E10" s="337" t="s">
        <v>495</v>
      </c>
      <c r="F10" s="311" t="s">
        <v>466</v>
      </c>
      <c r="G10" s="334" t="s">
        <v>496</v>
      </c>
    </row>
    <row r="11" spans="1:7" x14ac:dyDescent="0.2">
      <c r="A11" s="334">
        <v>56</v>
      </c>
      <c r="B11" s="335">
        <v>42788</v>
      </c>
      <c r="C11" s="322"/>
      <c r="D11" s="310">
        <v>955.9</v>
      </c>
      <c r="E11" s="337" t="s">
        <v>497</v>
      </c>
      <c r="F11" s="311" t="s">
        <v>498</v>
      </c>
      <c r="G11" s="334"/>
    </row>
    <row r="12" spans="1:7" x14ac:dyDescent="0.2">
      <c r="A12" s="334"/>
      <c r="B12" s="334"/>
      <c r="C12" s="338">
        <f>SUM(C8:C10)</f>
        <v>2156</v>
      </c>
      <c r="D12" s="336">
        <f>SUM(D8:D11)</f>
        <v>66384</v>
      </c>
      <c r="E12" s="339" t="s">
        <v>499</v>
      </c>
      <c r="F12" s="338">
        <f>D12-C12</f>
        <v>64228</v>
      </c>
      <c r="G12" s="334" t="s">
        <v>500</v>
      </c>
    </row>
    <row r="13" spans="1:7" x14ac:dyDescent="0.2">
      <c r="A13" s="334">
        <v>57</v>
      </c>
      <c r="B13" s="335">
        <v>42802</v>
      </c>
      <c r="C13" s="322"/>
      <c r="D13" s="310">
        <v>8250.7000000000007</v>
      </c>
      <c r="E13" s="323" t="s">
        <v>501</v>
      </c>
      <c r="F13" s="311" t="s">
        <v>478</v>
      </c>
      <c r="G13" s="311"/>
    </row>
    <row r="14" spans="1:7" x14ac:dyDescent="0.2">
      <c r="A14" s="334"/>
      <c r="B14" s="335"/>
      <c r="C14" s="338">
        <f>SUM(C12:C13)</f>
        <v>2156</v>
      </c>
      <c r="D14" s="336">
        <f>SUM(D12:D13)</f>
        <v>74634.7</v>
      </c>
      <c r="E14" s="339" t="s">
        <v>472</v>
      </c>
      <c r="F14" s="338">
        <f>D14-C14</f>
        <v>72478.7</v>
      </c>
      <c r="G14" s="311"/>
    </row>
    <row r="15" spans="1:7" x14ac:dyDescent="0.2">
      <c r="A15" s="334">
        <v>60</v>
      </c>
      <c r="B15" s="335">
        <v>42851</v>
      </c>
      <c r="C15" s="338"/>
      <c r="D15" s="310">
        <v>844.8</v>
      </c>
      <c r="E15" s="337" t="s">
        <v>502</v>
      </c>
      <c r="F15" s="311" t="s">
        <v>498</v>
      </c>
      <c r="G15" s="311"/>
    </row>
    <row r="16" spans="1:7" x14ac:dyDescent="0.2">
      <c r="A16" s="334"/>
      <c r="B16" s="334"/>
      <c r="C16" s="322"/>
      <c r="D16" s="310">
        <v>230.3</v>
      </c>
      <c r="E16" s="311" t="s">
        <v>503</v>
      </c>
      <c r="F16" s="311" t="s">
        <v>498</v>
      </c>
      <c r="G16" s="311"/>
    </row>
    <row r="17" spans="1:7" s="333" customFormat="1" x14ac:dyDescent="0.2">
      <c r="A17" s="340"/>
      <c r="B17" s="340"/>
      <c r="C17" s="338">
        <f>SUM(C14:C16)</f>
        <v>2156</v>
      </c>
      <c r="D17" s="336">
        <f>SUM(D14:D16)</f>
        <v>75709.8</v>
      </c>
      <c r="E17" s="339" t="s">
        <v>475</v>
      </c>
      <c r="F17" s="338">
        <f>D17-C17</f>
        <v>73553.8</v>
      </c>
      <c r="G17" s="341"/>
    </row>
    <row r="18" spans="1:7" s="333" customFormat="1" x14ac:dyDescent="0.2">
      <c r="A18" s="340"/>
      <c r="B18" s="340"/>
      <c r="C18" s="338"/>
      <c r="D18" s="336"/>
      <c r="E18" s="339"/>
      <c r="F18" s="338"/>
      <c r="G18" s="341"/>
    </row>
    <row r="19" spans="1:7" x14ac:dyDescent="0.2">
      <c r="A19" s="334"/>
      <c r="B19" s="335"/>
      <c r="C19" s="322"/>
      <c r="D19" s="310"/>
      <c r="E19" s="337"/>
      <c r="F19" s="311"/>
      <c r="G19" s="311"/>
    </row>
    <row r="20" spans="1:7" x14ac:dyDescent="0.2">
      <c r="A20" s="334"/>
      <c r="B20" s="335"/>
      <c r="C20" s="322"/>
      <c r="D20" s="310"/>
      <c r="E20" s="304" t="s">
        <v>476</v>
      </c>
      <c r="F20" s="311"/>
      <c r="G20" s="311"/>
    </row>
    <row r="21" spans="1:7" x14ac:dyDescent="0.2">
      <c r="A21" s="334"/>
      <c r="B21" s="335"/>
      <c r="C21" s="322"/>
      <c r="D21" s="310">
        <v>1087</v>
      </c>
      <c r="E21" s="342" t="s">
        <v>504</v>
      </c>
      <c r="F21" s="311" t="s">
        <v>478</v>
      </c>
      <c r="G21" s="311"/>
    </row>
    <row r="22" spans="1:7" x14ac:dyDescent="0.2">
      <c r="A22" s="334"/>
      <c r="B22" s="335"/>
      <c r="C22" s="322"/>
      <c r="D22" s="310">
        <v>6050</v>
      </c>
      <c r="E22" s="311" t="s">
        <v>505</v>
      </c>
      <c r="F22" s="311" t="s">
        <v>478</v>
      </c>
      <c r="G22" s="311"/>
    </row>
    <row r="23" spans="1:7" x14ac:dyDescent="0.2">
      <c r="A23" s="334"/>
      <c r="B23" s="335"/>
      <c r="C23" s="322"/>
      <c r="D23" s="310">
        <v>12031</v>
      </c>
      <c r="E23" s="311" t="s">
        <v>506</v>
      </c>
      <c r="F23" s="311" t="s">
        <v>478</v>
      </c>
      <c r="G23" s="311"/>
    </row>
    <row r="24" spans="1:7" x14ac:dyDescent="0.2">
      <c r="A24" s="334"/>
      <c r="B24" s="335"/>
      <c r="C24" s="322"/>
      <c r="D24" s="310">
        <v>3445</v>
      </c>
      <c r="E24" s="337" t="s">
        <v>507</v>
      </c>
      <c r="F24" s="311"/>
      <c r="G24" s="311"/>
    </row>
    <row r="25" spans="1:7" x14ac:dyDescent="0.2">
      <c r="A25" s="334"/>
      <c r="B25" s="335"/>
      <c r="C25" s="322"/>
      <c r="D25" s="310">
        <v>1910</v>
      </c>
      <c r="E25" s="311" t="s">
        <v>508</v>
      </c>
      <c r="F25" s="311" t="s">
        <v>468</v>
      </c>
      <c r="G25" s="311"/>
    </row>
    <row r="26" spans="1:7" x14ac:dyDescent="0.2">
      <c r="A26" s="334"/>
      <c r="B26" s="335"/>
      <c r="C26" s="322"/>
      <c r="D26" s="336">
        <f>SUM(D21:D25)</f>
        <v>24523</v>
      </c>
      <c r="E26" s="341" t="s">
        <v>484</v>
      </c>
      <c r="F26" s="311"/>
      <c r="G26" s="311"/>
    </row>
    <row r="27" spans="1:7" x14ac:dyDescent="0.2">
      <c r="A27" s="334"/>
      <c r="B27" s="335"/>
      <c r="C27" s="322"/>
      <c r="D27" s="336"/>
      <c r="E27" s="311"/>
      <c r="F27" s="311"/>
      <c r="G27" s="311"/>
    </row>
    <row r="28" spans="1:7" x14ac:dyDescent="0.2">
      <c r="A28" s="334"/>
      <c r="B28" s="335"/>
      <c r="C28" s="322"/>
      <c r="D28" s="310"/>
      <c r="E28" s="311"/>
      <c r="F28" s="311"/>
      <c r="G28" s="311"/>
    </row>
    <row r="29" spans="1:7" x14ac:dyDescent="0.2">
      <c r="A29" s="334"/>
      <c r="B29" s="335"/>
      <c r="C29" s="322"/>
      <c r="D29" s="338"/>
      <c r="E29" s="337"/>
      <c r="F29" s="311"/>
      <c r="G29" s="311"/>
    </row>
    <row r="30" spans="1:7" x14ac:dyDescent="0.2">
      <c r="A30" s="334"/>
      <c r="B30" s="335"/>
      <c r="C30" s="322"/>
      <c r="D30" s="322"/>
      <c r="E30" s="337"/>
      <c r="F30" s="311"/>
      <c r="G30" s="311"/>
    </row>
    <row r="31" spans="1:7" x14ac:dyDescent="0.2">
      <c r="A31" s="334"/>
      <c r="B31" s="335"/>
      <c r="C31" s="322"/>
      <c r="D31" s="322"/>
      <c r="E31" s="343"/>
      <c r="F31" s="311"/>
      <c r="G31" s="311"/>
    </row>
    <row r="32" spans="1:7" x14ac:dyDescent="0.2">
      <c r="A32" s="334"/>
      <c r="B32" s="335"/>
      <c r="C32" s="322"/>
      <c r="D32" s="322"/>
      <c r="E32" s="337"/>
      <c r="F32" s="311"/>
      <c r="G32" s="311"/>
    </row>
    <row r="33" spans="1:7" x14ac:dyDescent="0.2">
      <c r="A33" s="334"/>
      <c r="B33" s="335"/>
      <c r="C33" s="322"/>
      <c r="D33" s="322"/>
      <c r="E33" s="337"/>
      <c r="F33" s="311"/>
      <c r="G33" s="311"/>
    </row>
    <row r="34" spans="1:7" x14ac:dyDescent="0.2">
      <c r="A34" s="334"/>
      <c r="B34" s="335"/>
      <c r="C34" s="322"/>
      <c r="D34" s="322"/>
      <c r="E34" s="337"/>
      <c r="F34" s="311"/>
      <c r="G34" s="311"/>
    </row>
    <row r="35" spans="1:7" x14ac:dyDescent="0.2">
      <c r="A35" s="334"/>
      <c r="B35" s="335"/>
      <c r="C35" s="322"/>
      <c r="D35" s="322"/>
      <c r="E35" s="337"/>
      <c r="F35" s="311"/>
      <c r="G35" s="311"/>
    </row>
    <row r="36" spans="1:7" hidden="1" x14ac:dyDescent="0.2">
      <c r="A36" s="334"/>
      <c r="B36" s="335"/>
      <c r="C36" s="322"/>
      <c r="D36" s="322"/>
      <c r="E36" s="343"/>
      <c r="F36" s="311"/>
      <c r="G36" s="311"/>
    </row>
    <row r="37" spans="1:7" hidden="1" x14ac:dyDescent="0.2">
      <c r="A37" s="334"/>
      <c r="B37" s="335"/>
      <c r="C37" s="322"/>
      <c r="D37" s="322"/>
      <c r="E37" s="337"/>
      <c r="F37" s="311"/>
      <c r="G37" s="311"/>
    </row>
    <row r="38" spans="1:7" hidden="1" x14ac:dyDescent="0.2">
      <c r="A38" s="334"/>
      <c r="B38" s="335"/>
      <c r="C38" s="322"/>
      <c r="D38" s="322"/>
      <c r="E38" s="337"/>
      <c r="F38" s="311"/>
      <c r="G38" s="311"/>
    </row>
    <row r="39" spans="1:7" hidden="1" x14ac:dyDescent="0.2">
      <c r="A39" s="334"/>
      <c r="B39" s="335"/>
      <c r="C39" s="322"/>
      <c r="D39" s="322"/>
      <c r="E39" s="337"/>
      <c r="F39" s="311"/>
      <c r="G39" s="311"/>
    </row>
    <row r="40" spans="1:7" hidden="1" x14ac:dyDescent="0.2">
      <c r="A40" s="334"/>
      <c r="B40" s="335"/>
      <c r="C40" s="322"/>
      <c r="D40" s="322"/>
      <c r="E40" s="343"/>
      <c r="F40" s="311"/>
      <c r="G40" s="311"/>
    </row>
    <row r="41" spans="1:7" hidden="1" x14ac:dyDescent="0.2">
      <c r="A41" s="334"/>
      <c r="B41" s="335"/>
      <c r="C41" s="322"/>
      <c r="D41" s="322"/>
      <c r="E41" s="337"/>
      <c r="F41" s="311"/>
      <c r="G41" s="311"/>
    </row>
    <row r="42" spans="1:7" hidden="1" x14ac:dyDescent="0.2">
      <c r="A42" s="334"/>
      <c r="B42" s="335"/>
      <c r="C42" s="322"/>
      <c r="D42" s="322"/>
      <c r="E42" s="337"/>
      <c r="F42" s="311"/>
      <c r="G42" s="311"/>
    </row>
    <row r="43" spans="1:7" hidden="1" x14ac:dyDescent="0.2">
      <c r="A43" s="334"/>
      <c r="B43" s="335"/>
      <c r="C43" s="322"/>
      <c r="D43" s="322"/>
      <c r="E43" s="337"/>
      <c r="F43" s="311"/>
      <c r="G43" s="311"/>
    </row>
    <row r="44" spans="1:7" hidden="1" x14ac:dyDescent="0.2">
      <c r="A44" s="334"/>
      <c r="B44" s="335"/>
      <c r="C44" s="322"/>
      <c r="D44" s="322"/>
      <c r="E44" s="343"/>
      <c r="F44" s="311"/>
      <c r="G44" s="311"/>
    </row>
    <row r="45" spans="1:7" hidden="1" x14ac:dyDescent="0.2">
      <c r="A45" s="334"/>
      <c r="B45" s="335"/>
      <c r="C45" s="322"/>
      <c r="D45" s="322"/>
      <c r="E45" s="323"/>
      <c r="F45" s="311"/>
      <c r="G45" s="311"/>
    </row>
    <row r="46" spans="1:7" hidden="1" x14ac:dyDescent="0.2">
      <c r="A46" s="334"/>
      <c r="B46" s="335"/>
      <c r="C46" s="322"/>
      <c r="D46" s="322"/>
      <c r="E46" s="323"/>
      <c r="F46" s="311"/>
      <c r="G46" s="311"/>
    </row>
    <row r="47" spans="1:7" hidden="1" x14ac:dyDescent="0.2">
      <c r="A47" s="334"/>
      <c r="B47" s="335"/>
      <c r="C47" s="322"/>
      <c r="D47" s="322"/>
      <c r="E47" s="323"/>
      <c r="F47" s="311"/>
      <c r="G47" s="311"/>
    </row>
    <row r="48" spans="1:7" hidden="1" x14ac:dyDescent="0.2">
      <c r="A48" s="334"/>
      <c r="B48" s="335"/>
      <c r="C48" s="322"/>
      <c r="D48" s="322"/>
      <c r="E48" s="343"/>
      <c r="F48" s="311"/>
      <c r="G48" s="311"/>
    </row>
    <row r="49" spans="1:7" hidden="1" x14ac:dyDescent="0.2">
      <c r="A49" s="334"/>
      <c r="B49" s="335"/>
      <c r="C49" s="322"/>
      <c r="D49" s="337"/>
      <c r="E49" s="311"/>
      <c r="F49" s="311"/>
      <c r="G49" s="337"/>
    </row>
    <row r="50" spans="1:7" hidden="1" x14ac:dyDescent="0.2">
      <c r="A50" s="334"/>
      <c r="B50" s="335"/>
      <c r="C50" s="322"/>
      <c r="D50" s="337"/>
      <c r="E50" s="311"/>
      <c r="F50" s="311"/>
      <c r="G50" s="337"/>
    </row>
    <row r="51" spans="1:7" hidden="1" x14ac:dyDescent="0.2">
      <c r="A51" s="334"/>
      <c r="B51" s="335"/>
      <c r="C51" s="322"/>
      <c r="D51" s="337"/>
      <c r="E51" s="311"/>
      <c r="F51" s="311"/>
      <c r="G51" s="337"/>
    </row>
    <row r="52" spans="1:7" hidden="1" x14ac:dyDescent="0.2">
      <c r="A52" s="334"/>
      <c r="B52" s="335"/>
      <c r="C52" s="322"/>
      <c r="D52" s="344"/>
      <c r="E52" s="311"/>
      <c r="F52" s="311"/>
      <c r="G52" s="337"/>
    </row>
    <row r="53" spans="1:7" hidden="1" x14ac:dyDescent="0.2">
      <c r="A53" s="334"/>
      <c r="B53" s="335"/>
      <c r="C53" s="322"/>
      <c r="D53" s="322"/>
      <c r="E53" s="345"/>
      <c r="F53" s="311"/>
      <c r="G53" s="337"/>
    </row>
    <row r="54" spans="1:7" s="333" customFormat="1" hidden="1" x14ac:dyDescent="0.2">
      <c r="A54" s="340"/>
      <c r="B54" s="346"/>
      <c r="C54" s="338"/>
      <c r="D54" s="338"/>
      <c r="E54" s="338"/>
      <c r="F54" s="344"/>
      <c r="G54" s="347"/>
    </row>
    <row r="55" spans="1:7" hidden="1" x14ac:dyDescent="0.2">
      <c r="A55" s="334"/>
      <c r="B55" s="335"/>
      <c r="C55" s="322"/>
      <c r="D55" s="322"/>
      <c r="E55" s="311"/>
      <c r="F55" s="311"/>
      <c r="G55" s="337"/>
    </row>
    <row r="56" spans="1:7" hidden="1" x14ac:dyDescent="0.2">
      <c r="A56" s="334"/>
      <c r="B56" s="334"/>
      <c r="C56" s="322"/>
      <c r="D56" s="322"/>
      <c r="E56" s="337"/>
      <c r="F56" s="311"/>
      <c r="G56" s="311"/>
    </row>
    <row r="57" spans="1:7" s="333" customFormat="1" hidden="1" x14ac:dyDescent="0.2">
      <c r="A57" s="340"/>
      <c r="B57" s="340"/>
      <c r="C57" s="338"/>
      <c r="D57" s="338"/>
      <c r="E57" s="339"/>
      <c r="F57" s="338"/>
      <c r="G57" s="341"/>
    </row>
    <row r="58" spans="1:7" hidden="1" x14ac:dyDescent="0.2">
      <c r="A58" s="334"/>
      <c r="B58" s="335"/>
      <c r="C58" s="322"/>
      <c r="D58" s="322"/>
      <c r="E58" s="337"/>
      <c r="F58" s="311"/>
      <c r="G58" s="311"/>
    </row>
    <row r="59" spans="1:7" hidden="1" x14ac:dyDescent="0.2">
      <c r="A59" s="334"/>
      <c r="B59" s="335"/>
      <c r="C59" s="322"/>
      <c r="D59" s="322"/>
      <c r="E59" s="337"/>
      <c r="F59" s="311"/>
      <c r="G59" s="311"/>
    </row>
    <row r="60" spans="1:7" hidden="1" x14ac:dyDescent="0.2">
      <c r="A60" s="334"/>
      <c r="B60" s="335"/>
      <c r="C60" s="322"/>
      <c r="D60" s="322"/>
      <c r="E60" s="337"/>
      <c r="F60" s="311"/>
      <c r="G60" s="311"/>
    </row>
    <row r="61" spans="1:7" hidden="1" x14ac:dyDescent="0.2">
      <c r="A61" s="334"/>
      <c r="B61" s="335"/>
      <c r="C61" s="322"/>
      <c r="D61" s="322"/>
      <c r="E61" s="337"/>
      <c r="F61" s="311"/>
      <c r="G61" s="311"/>
    </row>
    <row r="62" spans="1:7" s="333" customFormat="1" hidden="1" x14ac:dyDescent="0.2">
      <c r="A62" s="340"/>
      <c r="B62" s="346"/>
      <c r="C62" s="338"/>
      <c r="D62" s="338"/>
      <c r="E62" s="339"/>
      <c r="F62" s="338"/>
      <c r="G62" s="341"/>
    </row>
    <row r="63" spans="1:7" hidden="1" x14ac:dyDescent="0.2">
      <c r="A63" s="334"/>
      <c r="B63" s="335"/>
      <c r="C63" s="322"/>
      <c r="D63" s="322"/>
      <c r="E63" s="337"/>
      <c r="F63" s="323"/>
      <c r="G63" s="311"/>
    </row>
    <row r="64" spans="1:7" hidden="1" x14ac:dyDescent="0.2">
      <c r="A64" s="334"/>
      <c r="B64" s="335"/>
      <c r="C64" s="322"/>
      <c r="D64" s="322"/>
      <c r="E64" s="337"/>
      <c r="F64" s="323"/>
      <c r="G64" s="311"/>
    </row>
    <row r="65" spans="1:7" hidden="1" x14ac:dyDescent="0.2">
      <c r="A65" s="334"/>
      <c r="B65" s="335"/>
      <c r="C65" s="322"/>
      <c r="D65" s="338"/>
      <c r="E65" s="337"/>
      <c r="F65" s="323"/>
      <c r="G65" s="311"/>
    </row>
    <row r="66" spans="1:7" s="333" customFormat="1" hidden="1" x14ac:dyDescent="0.2">
      <c r="A66" s="340"/>
      <c r="B66" s="340"/>
      <c r="C66" s="338"/>
      <c r="D66" s="338"/>
      <c r="E66" s="339"/>
      <c r="F66" s="338"/>
      <c r="G66" s="341"/>
    </row>
    <row r="67" spans="1:7" hidden="1" x14ac:dyDescent="0.2">
      <c r="A67" s="334"/>
      <c r="B67" s="335"/>
      <c r="C67" s="322"/>
      <c r="D67" s="322"/>
      <c r="E67" s="337"/>
      <c r="F67" s="323"/>
      <c r="G67" s="311"/>
    </row>
    <row r="68" spans="1:7" hidden="1" x14ac:dyDescent="0.2">
      <c r="A68" s="334"/>
      <c r="B68" s="335"/>
      <c r="C68" s="322"/>
      <c r="D68" s="322"/>
      <c r="E68" s="337"/>
      <c r="F68" s="323"/>
      <c r="G68" s="311"/>
    </row>
    <row r="69" spans="1:7" s="333" customFormat="1" hidden="1" x14ac:dyDescent="0.2">
      <c r="A69" s="340"/>
      <c r="B69" s="346"/>
      <c r="C69" s="338"/>
      <c r="D69" s="338"/>
      <c r="E69" s="339"/>
      <c r="F69" s="338"/>
      <c r="G69" s="341"/>
    </row>
    <row r="70" spans="1:7" hidden="1" x14ac:dyDescent="0.2">
      <c r="A70" s="334"/>
      <c r="B70" s="335"/>
      <c r="C70" s="322"/>
      <c r="D70" s="322"/>
      <c r="E70" s="311"/>
      <c r="F70" s="323"/>
      <c r="G70" s="311"/>
    </row>
    <row r="71" spans="1:7" s="348" customFormat="1" hidden="1" x14ac:dyDescent="0.2">
      <c r="A71" s="311"/>
      <c r="B71" s="311"/>
      <c r="C71" s="323"/>
      <c r="D71" s="322"/>
      <c r="E71" s="311"/>
      <c r="F71" s="323"/>
      <c r="G71" s="311"/>
    </row>
    <row r="72" spans="1:7" s="333" customFormat="1" hidden="1" x14ac:dyDescent="0.2">
      <c r="A72" s="340"/>
      <c r="B72" s="346"/>
      <c r="C72" s="338"/>
      <c r="D72" s="338"/>
      <c r="E72" s="339"/>
      <c r="F72" s="338"/>
      <c r="G72" s="341"/>
    </row>
    <row r="73" spans="1:7" hidden="1" x14ac:dyDescent="0.2">
      <c r="A73" s="334"/>
      <c r="B73" s="335"/>
      <c r="C73" s="322"/>
      <c r="D73" s="322"/>
      <c r="E73" s="337"/>
      <c r="F73" s="323"/>
      <c r="G73" s="311"/>
    </row>
    <row r="74" spans="1:7" hidden="1" x14ac:dyDescent="0.2">
      <c r="A74" s="334"/>
      <c r="B74" s="335"/>
      <c r="C74" s="322"/>
      <c r="D74" s="322"/>
      <c r="E74" s="337"/>
      <c r="F74" s="323"/>
      <c r="G74" s="311"/>
    </row>
    <row r="75" spans="1:7" s="333" customFormat="1" hidden="1" x14ac:dyDescent="0.2">
      <c r="A75" s="340"/>
      <c r="B75" s="346"/>
      <c r="C75" s="338"/>
      <c r="D75" s="338"/>
      <c r="E75" s="339"/>
      <c r="F75" s="338"/>
      <c r="G75" s="341"/>
    </row>
    <row r="76" spans="1:7" hidden="1" x14ac:dyDescent="0.2">
      <c r="A76" s="334"/>
      <c r="B76" s="335"/>
      <c r="C76" s="322"/>
      <c r="D76" s="322"/>
      <c r="E76" s="337"/>
      <c r="F76" s="323"/>
      <c r="G76" s="311"/>
    </row>
    <row r="77" spans="1:7" hidden="1" x14ac:dyDescent="0.2">
      <c r="A77" s="334"/>
      <c r="B77" s="335"/>
      <c r="C77" s="322"/>
      <c r="D77" s="322"/>
      <c r="E77" s="337"/>
      <c r="F77" s="323"/>
      <c r="G77" s="311"/>
    </row>
    <row r="78" spans="1:7" hidden="1" x14ac:dyDescent="0.2">
      <c r="A78" s="334"/>
      <c r="B78" s="335"/>
      <c r="C78" s="322"/>
      <c r="D78" s="322"/>
      <c r="E78" s="337"/>
      <c r="F78" s="323"/>
      <c r="G78" s="311"/>
    </row>
    <row r="79" spans="1:7" hidden="1" x14ac:dyDescent="0.2">
      <c r="A79" s="334"/>
      <c r="B79" s="335"/>
      <c r="C79" s="322"/>
      <c r="D79" s="322"/>
      <c r="E79" s="311"/>
      <c r="F79" s="323"/>
      <c r="G79" s="311"/>
    </row>
    <row r="80" spans="1:7" hidden="1" x14ac:dyDescent="0.2">
      <c r="A80" s="334"/>
      <c r="B80" s="335"/>
      <c r="C80" s="322"/>
      <c r="D80" s="322"/>
      <c r="E80" s="311"/>
      <c r="F80" s="323"/>
      <c r="G80" s="311"/>
    </row>
    <row r="81" spans="1:7" hidden="1" x14ac:dyDescent="0.2">
      <c r="A81" s="334"/>
      <c r="B81" s="335"/>
      <c r="C81" s="322"/>
      <c r="D81" s="322"/>
      <c r="E81" s="311"/>
      <c r="F81" s="323"/>
      <c r="G81" s="311"/>
    </row>
    <row r="82" spans="1:7" s="333" customFormat="1" hidden="1" x14ac:dyDescent="0.2">
      <c r="A82" s="340"/>
      <c r="B82" s="346"/>
      <c r="C82" s="338"/>
      <c r="D82" s="338"/>
      <c r="E82" s="347"/>
      <c r="F82" s="338"/>
      <c r="G82" s="341"/>
    </row>
    <row r="83" spans="1:7" hidden="1" x14ac:dyDescent="0.2">
      <c r="A83" s="334"/>
      <c r="B83" s="335"/>
      <c r="C83" s="322"/>
      <c r="D83" s="322"/>
      <c r="E83" s="311"/>
      <c r="F83" s="323"/>
      <c r="G83" s="311"/>
    </row>
    <row r="84" spans="1:7" hidden="1" x14ac:dyDescent="0.2">
      <c r="A84" s="334"/>
      <c r="B84" s="335"/>
      <c r="C84" s="322"/>
      <c r="D84" s="322"/>
      <c r="E84" s="311"/>
      <c r="F84" s="323"/>
      <c r="G84" s="311"/>
    </row>
    <row r="85" spans="1:7" hidden="1" x14ac:dyDescent="0.2">
      <c r="A85" s="334"/>
      <c r="B85" s="335"/>
      <c r="C85" s="322"/>
      <c r="D85" s="322"/>
      <c r="E85" s="311"/>
      <c r="F85" s="323"/>
      <c r="G85" s="311"/>
    </row>
    <row r="86" spans="1:7" hidden="1" x14ac:dyDescent="0.2">
      <c r="A86" s="334"/>
      <c r="B86" s="335"/>
      <c r="C86" s="322"/>
      <c r="D86" s="322"/>
      <c r="E86" s="311"/>
      <c r="F86" s="323"/>
      <c r="G86" s="311"/>
    </row>
    <row r="87" spans="1:7" hidden="1" x14ac:dyDescent="0.2">
      <c r="A87" s="334"/>
      <c r="B87" s="335"/>
      <c r="C87" s="322"/>
      <c r="D87" s="322"/>
      <c r="E87" s="337"/>
      <c r="F87" s="323"/>
      <c r="G87" s="311"/>
    </row>
    <row r="88" spans="1:7" hidden="1" x14ac:dyDescent="0.2">
      <c r="A88" s="334"/>
      <c r="B88" s="335"/>
      <c r="C88" s="322"/>
      <c r="D88" s="322"/>
      <c r="E88" s="337"/>
      <c r="F88" s="323"/>
      <c r="G88" s="311"/>
    </row>
    <row r="89" spans="1:7" s="333" customFormat="1" hidden="1" x14ac:dyDescent="0.2">
      <c r="A89" s="340"/>
      <c r="B89" s="346"/>
      <c r="C89" s="338"/>
      <c r="D89" s="338"/>
      <c r="E89" s="347"/>
      <c r="F89" s="338"/>
      <c r="G89" s="341"/>
    </row>
    <row r="90" spans="1:7" hidden="1" x14ac:dyDescent="0.2">
      <c r="A90" s="334"/>
      <c r="B90" s="335"/>
      <c r="C90" s="322"/>
      <c r="D90" s="322"/>
      <c r="E90" s="337"/>
      <c r="F90" s="323"/>
      <c r="G90" s="311"/>
    </row>
    <row r="91" spans="1:7" hidden="1" x14ac:dyDescent="0.2">
      <c r="A91" s="334"/>
      <c r="B91" s="335"/>
      <c r="C91" s="322"/>
      <c r="D91" s="322"/>
      <c r="E91" s="337"/>
      <c r="F91" s="311"/>
      <c r="G91" s="311"/>
    </row>
    <row r="92" spans="1:7" hidden="1" x14ac:dyDescent="0.2">
      <c r="A92" s="334"/>
      <c r="B92" s="335"/>
      <c r="C92" s="322"/>
      <c r="D92" s="322"/>
      <c r="E92" s="337"/>
      <c r="F92" s="311"/>
      <c r="G92" s="311"/>
    </row>
    <row r="93" spans="1:7" hidden="1" x14ac:dyDescent="0.2">
      <c r="A93" s="334"/>
      <c r="B93" s="335"/>
      <c r="C93" s="322"/>
      <c r="D93" s="322"/>
      <c r="E93" s="337"/>
      <c r="F93" s="311"/>
      <c r="G93" s="311"/>
    </row>
    <row r="94" spans="1:7" hidden="1" x14ac:dyDescent="0.2">
      <c r="A94" s="334"/>
      <c r="B94" s="335"/>
      <c r="C94" s="322"/>
      <c r="D94" s="322"/>
      <c r="E94" s="337"/>
      <c r="F94" s="311"/>
      <c r="G94" s="311"/>
    </row>
    <row r="95" spans="1:7" hidden="1" x14ac:dyDescent="0.2">
      <c r="A95" s="334"/>
      <c r="B95" s="335"/>
      <c r="C95" s="322"/>
      <c r="D95" s="322"/>
      <c r="E95" s="337"/>
      <c r="F95" s="311"/>
      <c r="G95" s="311"/>
    </row>
    <row r="96" spans="1:7" hidden="1" x14ac:dyDescent="0.2">
      <c r="A96" s="334"/>
      <c r="B96" s="335"/>
      <c r="C96" s="322"/>
      <c r="D96" s="322"/>
      <c r="E96" s="337"/>
      <c r="F96" s="311"/>
      <c r="G96" s="311"/>
    </row>
    <row r="97" spans="1:7" hidden="1" x14ac:dyDescent="0.2">
      <c r="A97" s="334"/>
      <c r="B97" s="335"/>
      <c r="C97" s="322"/>
      <c r="D97" s="322"/>
      <c r="E97" s="337"/>
      <c r="F97" s="311"/>
      <c r="G97" s="311"/>
    </row>
    <row r="98" spans="1:7" hidden="1" x14ac:dyDescent="0.2">
      <c r="A98" s="334"/>
      <c r="B98" s="335"/>
      <c r="C98" s="322"/>
      <c r="D98" s="322"/>
      <c r="E98" s="337"/>
      <c r="F98" s="311"/>
      <c r="G98" s="311"/>
    </row>
    <row r="99" spans="1:7" hidden="1" x14ac:dyDescent="0.2">
      <c r="A99" s="334"/>
      <c r="B99" s="335"/>
      <c r="C99" s="322"/>
      <c r="D99" s="322"/>
      <c r="E99" s="337"/>
      <c r="F99" s="311"/>
      <c r="G99" s="311"/>
    </row>
    <row r="100" spans="1:7" hidden="1" x14ac:dyDescent="0.2">
      <c r="A100" s="334"/>
      <c r="B100" s="335"/>
      <c r="C100" s="322"/>
      <c r="D100" s="322"/>
      <c r="E100" s="337"/>
      <c r="F100" s="311"/>
      <c r="G100" s="311"/>
    </row>
    <row r="101" spans="1:7" hidden="1" x14ac:dyDescent="0.2">
      <c r="A101" s="334"/>
      <c r="B101" s="335"/>
      <c r="C101" s="322"/>
      <c r="D101" s="322"/>
      <c r="E101" s="337"/>
      <c r="F101" s="311"/>
      <c r="G101" s="311"/>
    </row>
    <row r="102" spans="1:7" hidden="1" x14ac:dyDescent="0.2">
      <c r="A102" s="334"/>
      <c r="B102" s="335"/>
      <c r="C102" s="322"/>
      <c r="D102" s="322"/>
      <c r="E102" s="337"/>
      <c r="F102" s="311"/>
      <c r="G102" s="311"/>
    </row>
    <row r="103" spans="1:7" hidden="1" x14ac:dyDescent="0.2">
      <c r="A103" s="334"/>
      <c r="B103" s="335"/>
      <c r="C103" s="322"/>
      <c r="D103" s="322"/>
      <c r="E103" s="337"/>
      <c r="F103" s="311"/>
      <c r="G103" s="311"/>
    </row>
    <row r="104" spans="1:7" hidden="1" x14ac:dyDescent="0.2">
      <c r="A104" s="334"/>
      <c r="B104" s="335"/>
      <c r="C104" s="322"/>
      <c r="D104" s="322"/>
      <c r="E104" s="337"/>
      <c r="F104" s="311"/>
      <c r="G104" s="311"/>
    </row>
    <row r="105" spans="1:7" hidden="1" x14ac:dyDescent="0.2">
      <c r="A105" s="334"/>
      <c r="B105" s="335"/>
      <c r="C105" s="322"/>
      <c r="D105" s="322"/>
      <c r="E105" s="337"/>
      <c r="F105" s="311"/>
      <c r="G105" s="311"/>
    </row>
    <row r="106" spans="1:7" hidden="1" x14ac:dyDescent="0.2">
      <c r="A106" s="334"/>
      <c r="B106" s="335"/>
      <c r="C106" s="322"/>
      <c r="D106" s="322"/>
      <c r="E106" s="337"/>
      <c r="F106" s="311"/>
      <c r="G106" s="311"/>
    </row>
    <row r="107" spans="1:7" hidden="1" x14ac:dyDescent="0.2">
      <c r="A107" s="334"/>
      <c r="B107" s="335"/>
      <c r="C107" s="322"/>
      <c r="D107" s="322"/>
      <c r="E107" s="337"/>
      <c r="F107" s="311"/>
      <c r="G107" s="311"/>
    </row>
    <row r="108" spans="1:7" hidden="1" x14ac:dyDescent="0.2">
      <c r="A108" s="334"/>
      <c r="B108" s="335"/>
      <c r="C108" s="322"/>
      <c r="D108" s="322"/>
      <c r="E108" s="337"/>
      <c r="F108" s="311"/>
      <c r="G108" s="311"/>
    </row>
    <row r="109" spans="1:7" hidden="1" x14ac:dyDescent="0.2">
      <c r="A109" s="334"/>
      <c r="B109" s="335"/>
      <c r="C109" s="322"/>
      <c r="D109" s="322"/>
      <c r="E109" s="337"/>
      <c r="F109" s="311"/>
      <c r="G109" s="311"/>
    </row>
    <row r="110" spans="1:7" hidden="1" x14ac:dyDescent="0.2">
      <c r="A110" s="334"/>
      <c r="B110" s="335"/>
      <c r="C110" s="322"/>
      <c r="D110" s="322"/>
      <c r="E110" s="337"/>
      <c r="F110" s="311"/>
      <c r="G110" s="311"/>
    </row>
    <row r="111" spans="1:7" hidden="1" x14ac:dyDescent="0.2">
      <c r="A111" s="334"/>
      <c r="B111" s="335"/>
      <c r="C111" s="322"/>
      <c r="D111" s="322"/>
      <c r="E111" s="337"/>
      <c r="F111" s="311"/>
      <c r="G111" s="311"/>
    </row>
    <row r="112" spans="1:7" hidden="1" x14ac:dyDescent="0.2">
      <c r="A112" s="334"/>
      <c r="B112" s="335"/>
      <c r="C112" s="322"/>
      <c r="D112" s="322"/>
      <c r="E112" s="337"/>
      <c r="F112" s="311"/>
      <c r="G112" s="311"/>
    </row>
    <row r="113" spans="1:7" hidden="1" x14ac:dyDescent="0.2">
      <c r="A113" s="334"/>
      <c r="B113" s="335"/>
      <c r="C113" s="322"/>
      <c r="D113" s="322"/>
      <c r="E113" s="337"/>
      <c r="F113" s="311"/>
      <c r="G113" s="311"/>
    </row>
    <row r="114" spans="1:7" hidden="1" x14ac:dyDescent="0.2">
      <c r="A114" s="334"/>
      <c r="B114" s="335"/>
      <c r="C114" s="322"/>
      <c r="D114" s="322"/>
      <c r="E114" s="337"/>
      <c r="F114" s="311"/>
      <c r="G114" s="311"/>
    </row>
    <row r="115" spans="1:7" hidden="1" x14ac:dyDescent="0.2">
      <c r="A115" s="334"/>
      <c r="B115" s="335"/>
      <c r="C115" s="322"/>
      <c r="D115" s="322"/>
      <c r="E115" s="337"/>
      <c r="F115" s="311"/>
      <c r="G115" s="311"/>
    </row>
    <row r="116" spans="1:7" hidden="1" x14ac:dyDescent="0.2">
      <c r="A116" s="334"/>
      <c r="B116" s="335"/>
      <c r="C116" s="322"/>
      <c r="D116" s="322"/>
      <c r="E116" s="337"/>
      <c r="F116" s="311"/>
      <c r="G116" s="311"/>
    </row>
    <row r="117" spans="1:7" hidden="1" x14ac:dyDescent="0.2">
      <c r="A117" s="334"/>
      <c r="B117" s="335"/>
      <c r="C117" s="322"/>
      <c r="D117" s="322"/>
      <c r="E117" s="337"/>
      <c r="F117" s="311"/>
      <c r="G117" s="311"/>
    </row>
    <row r="118" spans="1:7" hidden="1" x14ac:dyDescent="0.2">
      <c r="A118" s="334"/>
      <c r="B118" s="335"/>
      <c r="C118" s="322"/>
      <c r="D118" s="322"/>
      <c r="E118" s="337"/>
      <c r="F118" s="311"/>
      <c r="G118" s="311"/>
    </row>
    <row r="119" spans="1:7" hidden="1" x14ac:dyDescent="0.2">
      <c r="A119" s="334"/>
      <c r="B119" s="335"/>
      <c r="C119" s="322"/>
      <c r="D119" s="322"/>
      <c r="E119" s="337"/>
      <c r="F119" s="311"/>
      <c r="G119" s="311"/>
    </row>
    <row r="120" spans="1:7" hidden="1" x14ac:dyDescent="0.2">
      <c r="A120" s="334"/>
      <c r="B120" s="335"/>
      <c r="C120" s="322"/>
      <c r="D120" s="322"/>
      <c r="E120" s="337"/>
      <c r="F120" s="311"/>
      <c r="G120" s="311"/>
    </row>
    <row r="121" spans="1:7" hidden="1" x14ac:dyDescent="0.2">
      <c r="A121" s="334"/>
      <c r="B121" s="335"/>
      <c r="C121" s="322"/>
      <c r="D121" s="322"/>
      <c r="E121" s="337"/>
      <c r="F121" s="323"/>
      <c r="G121" s="311"/>
    </row>
    <row r="122" spans="1:7" hidden="1" x14ac:dyDescent="0.2">
      <c r="A122" s="334"/>
      <c r="B122" s="335"/>
      <c r="C122" s="338"/>
      <c r="D122" s="338"/>
      <c r="E122" s="339"/>
      <c r="F122" s="338"/>
      <c r="G122" s="311"/>
    </row>
    <row r="123" spans="1:7" hidden="1" x14ac:dyDescent="0.2">
      <c r="A123" s="334"/>
      <c r="B123" s="335"/>
      <c r="C123" s="322"/>
      <c r="D123" s="322"/>
      <c r="E123" s="337"/>
      <c r="F123" s="311"/>
      <c r="G123" s="311"/>
    </row>
    <row r="124" spans="1:7" hidden="1" x14ac:dyDescent="0.2">
      <c r="A124" s="334"/>
      <c r="B124" s="335"/>
      <c r="C124" s="322"/>
      <c r="D124" s="322"/>
      <c r="E124" s="337"/>
      <c r="F124" s="311"/>
      <c r="G124" s="311"/>
    </row>
    <row r="125" spans="1:7" hidden="1" x14ac:dyDescent="0.2">
      <c r="A125" s="334"/>
      <c r="B125" s="335"/>
      <c r="C125" s="322"/>
      <c r="D125" s="322"/>
      <c r="E125" s="337"/>
      <c r="F125" s="311"/>
      <c r="G125" s="311"/>
    </row>
    <row r="126" spans="1:7" hidden="1" x14ac:dyDescent="0.2">
      <c r="A126" s="334"/>
      <c r="B126" s="335"/>
      <c r="C126" s="322"/>
      <c r="D126" s="322"/>
      <c r="E126" s="337"/>
      <c r="F126" s="311"/>
      <c r="G126" s="311"/>
    </row>
    <row r="127" spans="1:7" s="333" customFormat="1" hidden="1" x14ac:dyDescent="0.2">
      <c r="A127" s="340"/>
      <c r="B127" s="346"/>
      <c r="C127" s="338"/>
      <c r="D127" s="338"/>
      <c r="E127" s="339"/>
      <c r="F127" s="338"/>
      <c r="G127" s="341"/>
    </row>
    <row r="128" spans="1:7" hidden="1" x14ac:dyDescent="0.2">
      <c r="A128" s="334"/>
      <c r="B128" s="335"/>
      <c r="C128" s="322"/>
      <c r="D128" s="322"/>
      <c r="E128" s="337"/>
      <c r="F128" s="311"/>
      <c r="G128" s="311"/>
    </row>
    <row r="129" spans="1:7" s="333" customFormat="1" hidden="1" x14ac:dyDescent="0.2">
      <c r="A129" s="340"/>
      <c r="B129" s="346"/>
      <c r="C129" s="338"/>
      <c r="D129" s="338"/>
      <c r="E129" s="339"/>
      <c r="F129" s="338"/>
      <c r="G129" s="341"/>
    </row>
    <row r="130" spans="1:7" hidden="1" x14ac:dyDescent="0.2">
      <c r="A130" s="334"/>
      <c r="B130" s="335"/>
      <c r="C130" s="322"/>
      <c r="D130" s="322"/>
      <c r="E130" s="337"/>
      <c r="F130" s="311"/>
      <c r="G130" s="311"/>
    </row>
    <row r="131" spans="1:7" hidden="1" x14ac:dyDescent="0.2">
      <c r="A131" s="334"/>
      <c r="B131" s="335"/>
      <c r="C131" s="322"/>
      <c r="D131" s="322"/>
      <c r="E131" s="337"/>
      <c r="F131" s="311"/>
      <c r="G131" s="311"/>
    </row>
    <row r="132" spans="1:7" hidden="1" x14ac:dyDescent="0.2">
      <c r="A132" s="334"/>
      <c r="B132" s="335"/>
      <c r="C132" s="322"/>
      <c r="D132" s="322"/>
      <c r="E132" s="337"/>
      <c r="F132" s="311"/>
      <c r="G132" s="311"/>
    </row>
    <row r="133" spans="1:7" hidden="1" x14ac:dyDescent="0.2">
      <c r="A133" s="334"/>
      <c r="B133" s="335"/>
      <c r="C133" s="322"/>
      <c r="D133" s="322"/>
      <c r="E133" s="337"/>
      <c r="F133" s="311"/>
      <c r="G133" s="311"/>
    </row>
    <row r="134" spans="1:7" hidden="1" x14ac:dyDescent="0.2">
      <c r="A134" s="334"/>
      <c r="B134" s="335"/>
      <c r="C134" s="322"/>
      <c r="D134" s="322"/>
      <c r="E134" s="337"/>
      <c r="F134" s="311"/>
      <c r="G134" s="311"/>
    </row>
    <row r="135" spans="1:7" hidden="1" x14ac:dyDescent="0.2">
      <c r="A135" s="334"/>
      <c r="B135" s="335"/>
      <c r="C135" s="322"/>
      <c r="D135" s="322"/>
      <c r="E135" s="337"/>
      <c r="F135" s="311"/>
      <c r="G135" s="311"/>
    </row>
    <row r="136" spans="1:7" s="333" customFormat="1" hidden="1" x14ac:dyDescent="0.2">
      <c r="A136" s="340"/>
      <c r="B136" s="346"/>
      <c r="C136" s="338"/>
      <c r="D136" s="338"/>
      <c r="E136" s="339"/>
      <c r="F136" s="338"/>
      <c r="G136" s="341"/>
    </row>
    <row r="137" spans="1:7" hidden="1" x14ac:dyDescent="0.2">
      <c r="A137" s="334"/>
      <c r="B137" s="335"/>
      <c r="C137" s="322"/>
      <c r="D137" s="322"/>
      <c r="E137" s="311"/>
      <c r="F137" s="323"/>
      <c r="G137" s="311"/>
    </row>
    <row r="138" spans="1:7" s="333" customFormat="1" hidden="1" x14ac:dyDescent="0.2">
      <c r="A138" s="334"/>
      <c r="B138" s="335"/>
      <c r="C138" s="322"/>
      <c r="D138" s="338"/>
      <c r="E138" s="311"/>
      <c r="F138" s="323"/>
      <c r="G138" s="341"/>
    </row>
    <row r="139" spans="1:7" s="333" customFormat="1" hidden="1" x14ac:dyDescent="0.2">
      <c r="A139" s="340"/>
      <c r="B139" s="346"/>
      <c r="C139" s="338"/>
      <c r="D139" s="338"/>
      <c r="E139" s="339"/>
      <c r="F139" s="338"/>
      <c r="G139" s="341"/>
    </row>
    <row r="140" spans="1:7" s="349" customFormat="1" hidden="1" x14ac:dyDescent="0.2">
      <c r="A140" s="341"/>
      <c r="B140" s="341"/>
      <c r="C140" s="338"/>
      <c r="D140" s="338"/>
      <c r="E140" s="339"/>
      <c r="F140" s="338"/>
      <c r="G140" s="341"/>
    </row>
    <row r="141" spans="1:7" s="348" customFormat="1" hidden="1" x14ac:dyDescent="0.2">
      <c r="A141" s="350"/>
      <c r="B141" s="351"/>
      <c r="C141" s="322"/>
      <c r="D141" s="322"/>
      <c r="E141" s="311"/>
      <c r="F141" s="323"/>
      <c r="G141" s="311"/>
    </row>
    <row r="142" spans="1:7" s="348" customFormat="1" hidden="1" x14ac:dyDescent="0.2">
      <c r="A142" s="311"/>
      <c r="B142" s="311"/>
      <c r="C142" s="322"/>
      <c r="D142" s="322"/>
      <c r="E142" s="311"/>
      <c r="F142" s="323"/>
      <c r="G142" s="311"/>
    </row>
    <row r="143" spans="1:7" s="349" customFormat="1" hidden="1" x14ac:dyDescent="0.2">
      <c r="A143" s="341"/>
      <c r="B143" s="341"/>
      <c r="C143" s="338"/>
      <c r="D143" s="338"/>
      <c r="E143" s="339"/>
      <c r="F143" s="338"/>
      <c r="G143" s="341"/>
    </row>
    <row r="144" spans="1:7" s="348" customFormat="1" hidden="1" x14ac:dyDescent="0.2">
      <c r="A144" s="334"/>
      <c r="B144" s="351"/>
      <c r="C144" s="322"/>
      <c r="D144" s="322"/>
      <c r="E144" s="311"/>
      <c r="F144" s="323"/>
      <c r="G144" s="311"/>
    </row>
    <row r="145" spans="1:8" s="348" customFormat="1" ht="12" hidden="1" customHeight="1" x14ac:dyDescent="0.2">
      <c r="A145" s="311"/>
      <c r="B145" s="311"/>
      <c r="C145" s="322"/>
      <c r="D145" s="322"/>
      <c r="E145" s="311"/>
      <c r="F145" s="323"/>
      <c r="G145" s="311"/>
    </row>
    <row r="146" spans="1:8" s="349" customFormat="1" ht="12" hidden="1" customHeight="1" x14ac:dyDescent="0.2">
      <c r="A146" s="341"/>
      <c r="B146" s="341"/>
      <c r="C146" s="338"/>
      <c r="D146" s="338"/>
      <c r="E146" s="339"/>
      <c r="F146" s="338"/>
      <c r="G146" s="341"/>
    </row>
    <row r="147" spans="1:8" s="348" customFormat="1" ht="12" hidden="1" customHeight="1" x14ac:dyDescent="0.2">
      <c r="A147" s="311"/>
      <c r="B147" s="351"/>
      <c r="C147" s="322"/>
      <c r="D147" s="322"/>
      <c r="E147" s="311"/>
      <c r="F147" s="323"/>
      <c r="G147" s="311"/>
    </row>
    <row r="148" spans="1:8" s="348" customFormat="1" ht="12" hidden="1" customHeight="1" x14ac:dyDescent="0.2">
      <c r="A148" s="311"/>
      <c r="B148" s="311"/>
      <c r="C148" s="322"/>
      <c r="D148" s="322"/>
      <c r="E148" s="311"/>
      <c r="F148" s="323"/>
      <c r="G148" s="311"/>
    </row>
    <row r="149" spans="1:8" s="348" customFormat="1" ht="12" hidden="1" customHeight="1" x14ac:dyDescent="0.2">
      <c r="A149" s="311"/>
      <c r="B149" s="311"/>
      <c r="C149" s="322"/>
      <c r="D149" s="322"/>
      <c r="E149" s="311"/>
      <c r="F149" s="323"/>
      <c r="G149" s="311"/>
    </row>
    <row r="150" spans="1:8" s="349" customFormat="1" hidden="1" x14ac:dyDescent="0.2">
      <c r="A150" s="341"/>
      <c r="B150" s="341"/>
      <c r="C150" s="338"/>
      <c r="D150" s="338"/>
      <c r="E150" s="339"/>
      <c r="F150" s="338"/>
      <c r="G150" s="341"/>
    </row>
    <row r="151" spans="1:8" ht="25.5" hidden="1" customHeight="1" x14ac:dyDescent="0.2">
      <c r="A151" s="352"/>
      <c r="B151" s="352"/>
      <c r="C151" s="353"/>
      <c r="D151" s="353"/>
      <c r="E151" s="354"/>
      <c r="F151" s="353"/>
      <c r="G151" s="355"/>
    </row>
    <row r="152" spans="1:8" hidden="1" x14ac:dyDescent="0.2">
      <c r="A152" s="356" t="s">
        <v>509</v>
      </c>
      <c r="B152" s="356"/>
      <c r="C152" s="356"/>
      <c r="D152" s="356"/>
      <c r="E152" s="356"/>
      <c r="F152" s="356"/>
      <c r="G152" s="356"/>
    </row>
    <row r="153" spans="1:8" hidden="1" x14ac:dyDescent="0.2">
      <c r="A153" s="356"/>
      <c r="B153" s="356"/>
      <c r="C153" s="356"/>
      <c r="D153" s="356"/>
      <c r="E153" s="356"/>
      <c r="F153" s="356"/>
      <c r="G153" s="356"/>
    </row>
    <row r="154" spans="1:8" hidden="1" x14ac:dyDescent="0.2">
      <c r="A154" s="356"/>
      <c r="B154" s="356"/>
      <c r="C154" s="356"/>
      <c r="D154" s="356"/>
      <c r="E154" s="356"/>
      <c r="F154" s="356"/>
      <c r="G154" s="356"/>
      <c r="H154" s="357"/>
    </row>
    <row r="155" spans="1:8" hidden="1" x14ac:dyDescent="0.2">
      <c r="A155" s="348"/>
      <c r="B155" s="348"/>
      <c r="C155" s="348"/>
      <c r="D155" s="348"/>
      <c r="E155" s="358"/>
      <c r="F155" s="348"/>
      <c r="G155" s="348"/>
    </row>
    <row r="156" spans="1:8" hidden="1" x14ac:dyDescent="0.2">
      <c r="A156" s="356"/>
      <c r="B156" s="356"/>
      <c r="C156" s="356"/>
      <c r="D156" s="356"/>
      <c r="E156" s="356"/>
      <c r="F156" s="356"/>
      <c r="G156" s="356"/>
    </row>
    <row r="157" spans="1:8" hidden="1" x14ac:dyDescent="0.2">
      <c r="A157" s="356"/>
      <c r="B157" s="356"/>
      <c r="C157" s="356"/>
      <c r="D157" s="356"/>
      <c r="E157" s="356"/>
      <c r="F157" s="356"/>
      <c r="G157" s="356"/>
    </row>
    <row r="158" spans="1:8" x14ac:dyDescent="0.2">
      <c r="A158" s="356"/>
      <c r="B158" s="356"/>
      <c r="C158" s="356"/>
      <c r="D158" s="356"/>
      <c r="E158" s="356"/>
      <c r="F158" s="356"/>
      <c r="G158" s="356"/>
    </row>
    <row r="159" spans="1:8" x14ac:dyDescent="0.2">
      <c r="A159" s="356"/>
      <c r="B159" s="356"/>
      <c r="C159" s="356"/>
      <c r="D159" s="356"/>
      <c r="E159" s="356"/>
      <c r="F159" s="356"/>
      <c r="G159" s="356"/>
    </row>
    <row r="160" spans="1:8" x14ac:dyDescent="0.2">
      <c r="A160" s="356"/>
      <c r="B160" s="356"/>
      <c r="C160" s="356"/>
      <c r="D160" s="356"/>
      <c r="E160" s="356"/>
      <c r="F160" s="356"/>
      <c r="G160" s="356"/>
    </row>
    <row r="161" spans="1:7" x14ac:dyDescent="0.2">
      <c r="A161" s="356"/>
      <c r="B161" s="356"/>
      <c r="C161" s="356"/>
      <c r="D161" s="356"/>
      <c r="E161" s="356"/>
      <c r="F161" s="356"/>
      <c r="G161" s="356"/>
    </row>
    <row r="162" spans="1:7" x14ac:dyDescent="0.2">
      <c r="A162" s="356"/>
      <c r="B162" s="356"/>
      <c r="C162" s="356"/>
      <c r="D162" s="356"/>
      <c r="E162" s="356"/>
      <c r="F162" s="356"/>
      <c r="G162" s="356"/>
    </row>
    <row r="163" spans="1:7" x14ac:dyDescent="0.2">
      <c r="A163" s="356"/>
      <c r="B163" s="356"/>
      <c r="C163" s="356"/>
      <c r="D163" s="356"/>
      <c r="E163" s="356"/>
      <c r="F163" s="356"/>
      <c r="G163" s="356"/>
    </row>
    <row r="164" spans="1:7" x14ac:dyDescent="0.2">
      <c r="A164" s="356"/>
      <c r="B164" s="356"/>
      <c r="C164" s="356"/>
      <c r="D164" s="356"/>
      <c r="E164" s="356"/>
      <c r="F164" s="356"/>
      <c r="G164" s="356"/>
    </row>
    <row r="165" spans="1:7" x14ac:dyDescent="0.2">
      <c r="A165" s="356"/>
      <c r="B165" s="356"/>
      <c r="C165" s="356"/>
      <c r="D165" s="356"/>
      <c r="E165" s="356"/>
      <c r="F165" s="356"/>
      <c r="G165" s="356"/>
    </row>
    <row r="166" spans="1:7" x14ac:dyDescent="0.2">
      <c r="A166" s="356"/>
      <c r="B166" s="356"/>
      <c r="C166" s="356"/>
      <c r="D166" s="356"/>
      <c r="E166" s="356"/>
      <c r="F166" s="356"/>
      <c r="G166" s="356"/>
    </row>
    <row r="167" spans="1:7" x14ac:dyDescent="0.2">
      <c r="A167" s="356"/>
      <c r="B167" s="356"/>
      <c r="C167" s="356"/>
      <c r="D167" s="356"/>
      <c r="E167" s="356"/>
      <c r="F167" s="356"/>
      <c r="G167" s="356"/>
    </row>
  </sheetData>
  <mergeCells count="16">
    <mergeCell ref="A164:G164"/>
    <mergeCell ref="A165:G165"/>
    <mergeCell ref="A166:G166"/>
    <mergeCell ref="A167:G167"/>
    <mergeCell ref="A158:G158"/>
    <mergeCell ref="A159:G159"/>
    <mergeCell ref="A160:G160"/>
    <mergeCell ref="A161:G161"/>
    <mergeCell ref="A162:G162"/>
    <mergeCell ref="A163:G163"/>
    <mergeCell ref="A2:F2"/>
    <mergeCell ref="A152:G152"/>
    <mergeCell ref="A153:G153"/>
    <mergeCell ref="A154:H154"/>
    <mergeCell ref="A156:G156"/>
    <mergeCell ref="A157:G157"/>
  </mergeCells>
  <pageMargins left="0.43307086614173229" right="0.27559055118110237" top="0.23622047244094491" bottom="0.19685039370078741" header="0.15748031496062992" footer="0.1574803149606299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Doplň. ukaz. 4_2017 </vt:lpstr>
      <vt:lpstr>Město_příjmy</vt:lpstr>
      <vt:lpstr>Město_výdaje </vt:lpstr>
      <vt:lpstr>§6409 5901 -Rezerva 2016 OEK</vt:lpstr>
      <vt:lpstr>Položka 8115-Financování</vt:lpstr>
    </vt:vector>
  </TitlesOfParts>
  <Company>MěÚ Břeclav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Martin Černý</cp:lastModifiedBy>
  <cp:lastPrinted>2017-05-16T12:50:00Z</cp:lastPrinted>
  <dcterms:created xsi:type="dcterms:W3CDTF">2017-03-15T06:48:16Z</dcterms:created>
  <dcterms:modified xsi:type="dcterms:W3CDTF">2017-05-22T09:38:07Z</dcterms:modified>
</cp:coreProperties>
</file>